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mercury\users\petr.karvanek\Dokumenty\škola\výběrová řízení\2026\akustika\"/>
    </mc:Choice>
  </mc:AlternateContent>
  <xr:revisionPtr revIDLastSave="0" documentId="8_{1D71BD81-3878-4428-98F0-1FBB91BC0DA9}" xr6:coauthVersionLast="47" xr6:coauthVersionMax="47" xr10:uidLastSave="{00000000-0000-0000-0000-000000000000}"/>
  <bookViews>
    <workbookView xWindow="-120" yWindow="-120" windowWidth="51840" windowHeight="21120" firstSheet="1" activeTab="1" xr2:uid="{00000000-000D-0000-FFFF-FFFF00000000}"/>
  </bookViews>
  <sheets>
    <sheet name="Rekapitulace stavby" sheetId="1" state="veryHidden" r:id="rId1"/>
    <sheet name="02 - ZŠ a MŠ Antonína Čer..." sheetId="2" r:id="rId2"/>
  </sheets>
  <definedNames>
    <definedName name="_xlnm._FilterDatabase" localSheetId="1" hidden="1">'02 - ZŠ a MŠ Antonína Čer...'!$C$129:$K$205</definedName>
    <definedName name="_xlnm.Print_Titles" localSheetId="1">'02 - ZŠ a MŠ Antonína Čer...'!$129:$129</definedName>
    <definedName name="_xlnm.Print_Titles" localSheetId="0">'Rekapitulace stavby'!$92:$92</definedName>
    <definedName name="_xlnm.Print_Area" localSheetId="1">'02 - ZŠ a MŠ Antonína Čer...'!$C$4:$J$76,'02 - ZŠ a MŠ Antonína Čer...'!$C$82:$J$111,'02 - ZŠ a MŠ Antonína Čer...'!$C$117:$J$205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205" i="2"/>
  <c r="BH205" i="2"/>
  <c r="BG205" i="2"/>
  <c r="BF205" i="2"/>
  <c r="T205" i="2"/>
  <c r="T204" i="2" s="1"/>
  <c r="R205" i="2"/>
  <c r="R204" i="2" s="1"/>
  <c r="P205" i="2"/>
  <c r="P204" i="2" s="1"/>
  <c r="BI203" i="2"/>
  <c r="BH203" i="2"/>
  <c r="BG203" i="2"/>
  <c r="BF203" i="2"/>
  <c r="T203" i="2"/>
  <c r="T202" i="2" s="1"/>
  <c r="R203" i="2"/>
  <c r="R202" i="2" s="1"/>
  <c r="P203" i="2"/>
  <c r="P202" i="2" s="1"/>
  <c r="BI201" i="2"/>
  <c r="BH201" i="2"/>
  <c r="BG201" i="2"/>
  <c r="BF201" i="2"/>
  <c r="T201" i="2"/>
  <c r="T200" i="2" s="1"/>
  <c r="R201" i="2"/>
  <c r="R200" i="2" s="1"/>
  <c r="P201" i="2"/>
  <c r="P200" i="2" s="1"/>
  <c r="BI199" i="2"/>
  <c r="BH199" i="2"/>
  <c r="BG199" i="2"/>
  <c r="BF199" i="2"/>
  <c r="T199" i="2"/>
  <c r="T198" i="2" s="1"/>
  <c r="R199" i="2"/>
  <c r="R198" i="2" s="1"/>
  <c r="P199" i="2"/>
  <c r="P198" i="2" s="1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T193" i="2" s="1"/>
  <c r="R194" i="2"/>
  <c r="R193" i="2" s="1"/>
  <c r="P194" i="2"/>
  <c r="P193" i="2" s="1"/>
  <c r="BI191" i="2"/>
  <c r="BH191" i="2"/>
  <c r="BG191" i="2"/>
  <c r="BF191" i="2"/>
  <c r="T191" i="2"/>
  <c r="T190" i="2" s="1"/>
  <c r="R191" i="2"/>
  <c r="R190" i="2" s="1"/>
  <c r="P191" i="2"/>
  <c r="P190" i="2" s="1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3" i="2"/>
  <c r="BH133" i="2"/>
  <c r="F36" i="2" s="1"/>
  <c r="BG133" i="2"/>
  <c r="BF133" i="2"/>
  <c r="T133" i="2"/>
  <c r="T132" i="2" s="1"/>
  <c r="T131" i="2" s="1"/>
  <c r="R133" i="2"/>
  <c r="R132" i="2"/>
  <c r="R131" i="2" s="1"/>
  <c r="P133" i="2"/>
  <c r="P132" i="2" s="1"/>
  <c r="P131" i="2" s="1"/>
  <c r="F124" i="2"/>
  <c r="E122" i="2"/>
  <c r="F89" i="2"/>
  <c r="E87" i="2"/>
  <c r="J24" i="2"/>
  <c r="J127" i="2"/>
  <c r="J23" i="2"/>
  <c r="J21" i="2"/>
  <c r="E21" i="2"/>
  <c r="J126" i="2" s="1"/>
  <c r="J20" i="2"/>
  <c r="J18" i="2"/>
  <c r="E18" i="2"/>
  <c r="F127" i="2" s="1"/>
  <c r="J17" i="2"/>
  <c r="F126" i="2"/>
  <c r="J124" i="2"/>
  <c r="E7" i="2"/>
  <c r="E120" i="2"/>
  <c r="L90" i="1"/>
  <c r="AM90" i="1"/>
  <c r="AM89" i="1"/>
  <c r="L89" i="1"/>
  <c r="AM87" i="1"/>
  <c r="L87" i="1"/>
  <c r="L85" i="1"/>
  <c r="L84" i="1"/>
  <c r="J166" i="2"/>
  <c r="J156" i="2"/>
  <c r="J142" i="2"/>
  <c r="AS94" i="1"/>
  <c r="J197" i="2"/>
  <c r="BK188" i="2"/>
  <c r="J185" i="2"/>
  <c r="J180" i="2"/>
  <c r="BK173" i="2"/>
  <c r="J172" i="2"/>
  <c r="J162" i="2"/>
  <c r="BK150" i="2"/>
  <c r="BK138" i="2"/>
  <c r="BK191" i="2"/>
  <c r="J182" i="2"/>
  <c r="J173" i="2"/>
  <c r="BK164" i="2"/>
  <c r="J161" i="2"/>
  <c r="J149" i="2"/>
  <c r="J133" i="2"/>
  <c r="J205" i="2"/>
  <c r="BK201" i="2"/>
  <c r="BK199" i="2"/>
  <c r="BK196" i="2"/>
  <c r="BK194" i="2"/>
  <c r="BK183" i="2"/>
  <c r="BK179" i="2"/>
  <c r="J169" i="2"/>
  <c r="BK152" i="2"/>
  <c r="BK142" i="2"/>
  <c r="J199" i="2"/>
  <c r="J194" i="2"/>
  <c r="J188" i="2"/>
  <c r="BK182" i="2"/>
  <c r="J179" i="2"/>
  <c r="BK169" i="2"/>
  <c r="BK162" i="2"/>
  <c r="J152" i="2"/>
  <c r="J138" i="2"/>
  <c r="BK205" i="2"/>
  <c r="BK203" i="2"/>
  <c r="J203" i="2"/>
  <c r="J201" i="2"/>
  <c r="BK197" i="2"/>
  <c r="J196" i="2"/>
  <c r="J191" i="2"/>
  <c r="BK185" i="2"/>
  <c r="BK180" i="2"/>
  <c r="BK176" i="2"/>
  <c r="BK172" i="2"/>
  <c r="J164" i="2"/>
  <c r="BK156" i="2"/>
  <c r="BK149" i="2"/>
  <c r="J183" i="2"/>
  <c r="J176" i="2"/>
  <c r="BK166" i="2"/>
  <c r="BK161" i="2"/>
  <c r="J150" i="2"/>
  <c r="BK133" i="2"/>
  <c r="F35" i="2" l="1"/>
  <c r="F37" i="2"/>
  <c r="J34" i="2"/>
  <c r="F34" i="2"/>
  <c r="BA95" i="1" s="1"/>
  <c r="BA94" i="1" s="1"/>
  <c r="W30" i="1" s="1"/>
  <c r="R137" i="2"/>
  <c r="P137" i="2"/>
  <c r="BK181" i="2"/>
  <c r="J181" i="2"/>
  <c r="J102" i="2" s="1"/>
  <c r="T163" i="2"/>
  <c r="T136" i="2" s="1"/>
  <c r="R163" i="2"/>
  <c r="BK137" i="2"/>
  <c r="J137" i="2" s="1"/>
  <c r="J100" i="2" s="1"/>
  <c r="BK163" i="2"/>
  <c r="J163" i="2" s="1"/>
  <c r="J101" i="2" s="1"/>
  <c r="T181" i="2"/>
  <c r="P195" i="2"/>
  <c r="P192" i="2"/>
  <c r="T137" i="2"/>
  <c r="P181" i="2"/>
  <c r="BK195" i="2"/>
  <c r="J195" i="2" s="1"/>
  <c r="J106" i="2" s="1"/>
  <c r="R195" i="2"/>
  <c r="R192" i="2" s="1"/>
  <c r="P163" i="2"/>
  <c r="R181" i="2"/>
  <c r="T195" i="2"/>
  <c r="T192" i="2"/>
  <c r="BK132" i="2"/>
  <c r="J132" i="2" s="1"/>
  <c r="J98" i="2" s="1"/>
  <c r="BK190" i="2"/>
  <c r="J190" i="2" s="1"/>
  <c r="J103" i="2" s="1"/>
  <c r="BK193" i="2"/>
  <c r="BK200" i="2"/>
  <c r="BK192" i="2" s="1"/>
  <c r="J192" i="2" s="1"/>
  <c r="J104" i="2" s="1"/>
  <c r="J200" i="2"/>
  <c r="J108" i="2" s="1"/>
  <c r="BK198" i="2"/>
  <c r="J198" i="2"/>
  <c r="J107" i="2"/>
  <c r="BK202" i="2"/>
  <c r="J202" i="2" s="1"/>
  <c r="J109" i="2" s="1"/>
  <c r="BK204" i="2"/>
  <c r="J204" i="2" s="1"/>
  <c r="J110" i="2" s="1"/>
  <c r="BC95" i="1"/>
  <c r="BC94" i="1" s="1"/>
  <c r="W32" i="1" s="1"/>
  <c r="BB95" i="1"/>
  <c r="AW95" i="1"/>
  <c r="E85" i="2"/>
  <c r="J89" i="2"/>
  <c r="F91" i="2"/>
  <c r="J91" i="2"/>
  <c r="F92" i="2"/>
  <c r="J92" i="2"/>
  <c r="BE133" i="2"/>
  <c r="BE138" i="2"/>
  <c r="BE142" i="2"/>
  <c r="BE149" i="2"/>
  <c r="BE150" i="2"/>
  <c r="BE152" i="2"/>
  <c r="BE156" i="2"/>
  <c r="BE161" i="2"/>
  <c r="BE162" i="2"/>
  <c r="BE164" i="2"/>
  <c r="BE166" i="2"/>
  <c r="BE169" i="2"/>
  <c r="BE172" i="2"/>
  <c r="BE173" i="2"/>
  <c r="BE176" i="2"/>
  <c r="BE179" i="2"/>
  <c r="BE180" i="2"/>
  <c r="BE182" i="2"/>
  <c r="BE183" i="2"/>
  <c r="BE185" i="2"/>
  <c r="BE188" i="2"/>
  <c r="BE191" i="2"/>
  <c r="BE194" i="2"/>
  <c r="BE196" i="2"/>
  <c r="BE197" i="2"/>
  <c r="BE199" i="2"/>
  <c r="BE201" i="2"/>
  <c r="BE203" i="2"/>
  <c r="BE205" i="2"/>
  <c r="BD95" i="1"/>
  <c r="BD94" i="1" s="1"/>
  <c r="W33" i="1" s="1"/>
  <c r="BB94" i="1"/>
  <c r="W31" i="1"/>
  <c r="T130" i="2" l="1"/>
  <c r="P136" i="2"/>
  <c r="P130" i="2" s="1"/>
  <c r="AU95" i="1" s="1"/>
  <c r="AU94" i="1" s="1"/>
  <c r="R136" i="2"/>
  <c r="R130" i="2" s="1"/>
  <c r="BK131" i="2"/>
  <c r="J131" i="2"/>
  <c r="J97" i="2"/>
  <c r="J193" i="2"/>
  <c r="J105" i="2"/>
  <c r="BK136" i="2"/>
  <c r="J136" i="2"/>
  <c r="J99" i="2"/>
  <c r="AY94" i="1"/>
  <c r="J33" i="2"/>
  <c r="AV95" i="1" s="1"/>
  <c r="AT95" i="1" s="1"/>
  <c r="AW94" i="1"/>
  <c r="AK30" i="1"/>
  <c r="AX94" i="1"/>
  <c r="F33" i="2"/>
  <c r="AZ95" i="1" s="1"/>
  <c r="AZ94" i="1" s="1"/>
  <c r="W29" i="1" s="1"/>
  <c r="BK130" i="2" l="1"/>
  <c r="J130" i="2" s="1"/>
  <c r="J96" i="2" s="1"/>
  <c r="AV94" i="1"/>
  <c r="AK29" i="1"/>
  <c r="J30" i="2" l="1"/>
  <c r="AG95" i="1"/>
  <c r="AG94" i="1" s="1"/>
  <c r="AT94" i="1"/>
  <c r="AK26" i="1" l="1"/>
  <c r="AK35" i="1" s="1"/>
  <c r="AN94" i="1"/>
  <c r="J39" i="2"/>
  <c r="AN95" i="1"/>
</calcChain>
</file>

<file path=xl/sharedStrings.xml><?xml version="1.0" encoding="utf-8"?>
<sst xmlns="http://schemas.openxmlformats.org/spreadsheetml/2006/main" count="1056" uniqueCount="296">
  <si>
    <t>Export Komplet</t>
  </si>
  <si>
    <t/>
  </si>
  <si>
    <t>2.0</t>
  </si>
  <si>
    <t>ZAMOK</t>
  </si>
  <si>
    <t>False</t>
  </si>
  <si>
    <t>{3155487e-dbdb-49ad-b916-450ae1875588}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</si>
  <si>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</si>
  <si>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</si>
  <si>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</si>
  <si>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</si>
  <si>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</si>
  <si>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</si>
  <si>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</si>
  <si>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</si>
  <si>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</si>
  <si>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</si>
  <si>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</si>
  <si>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Základní školy Městské části Praha 6</t>
  </si>
  <si>
    <t>KSO:</t>
  </si>
  <si>
    <t>CC-CZ:</t>
  </si>
  <si>
    <t>Místo:</t>
  </si>
  <si>
    <t xml:space="preserve"> </t>
  </si>
  <si>
    <t>Datum:</t>
  </si>
  <si>
    <t>18. 6. 2025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</si>
  <si>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</si>
  <si>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</si>
  <si>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</si>
  <si>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</si>
  <si>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</si>
  <si>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</si>
  <si>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</si>
  <si>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Simona Králová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</si>
  <si>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</si>
  <si>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</si>
  <si>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</si>
  <si>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</si>
  <si>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</si>
  <si>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</si>
  <si>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</si>
  <si>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</si>
  <si>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</si>
  <si>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</si>
  <si>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</si>
  <si>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</si>
  <si>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</si>
  <si>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</si>
  <si>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</si>
  <si>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</si>
  <si>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</si>
  <si>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</si>
  <si>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</si>
  <si>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</si>
  <si>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</si>
  <si>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</si>
  <si>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</si>
  <si>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</si>
  <si>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</si>
  <si>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</si>
  <si>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</si>
  <si>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</si>
  <si>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</si>
  <si>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</si>
  <si>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</si>
  <si>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</si>
  <si>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</si>
  <si>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</si>
  <si>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</si>
  <si>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</si>
  <si>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</si>
  <si>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</si>
  <si>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</si>
  <si>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</si>
  <si>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</si>
  <si>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</si>
  <si>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</si>
  <si>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</si>
  <si>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</si>
  <si>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</si>
  <si>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</si>
  <si>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</si>
  <si>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ZŠ a MŠ Antonína Čermáka - Akustické řešení učeben</t>
  </si>
  <si>
    <t>STA</t>
  </si>
  <si>
    <t>1</t>
  </si>
  <si>
    <t>{c9a0329a-b077-4e18-af6d-4692b359aa33}</t>
  </si>
  <si>
    <t>2</t>
  </si>
  <si>
    <t>KRYCÍ LIST SOUPISU PRACÍ</t>
  </si>
  <si>
    <t>Objekt:</t>
  </si>
  <si>
    <t>02 - ZŠ a MŠ Antonína Čermáka - Akustické řešení učeben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</si>
  <si>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</si>
  <si>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</si>
  <si>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</si>
  <si>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</si>
  <si>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</si>
  <si>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</si>
  <si>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</si>
  <si>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</si>
  <si>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714 - Akustická a protiotřesová opatření</t>
  </si>
  <si>
    <t xml:space="preserve">    741 - Elektroinstalace - silnoproud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</si>
  <si>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</si>
  <si>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</si>
  <si>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</si>
  <si>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</si>
  <si>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</si>
  <si>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</si>
  <si>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</si>
  <si>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</si>
  <si>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</si>
  <si>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</si>
  <si>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</si>
  <si>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</si>
  <si>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</si>
  <si>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</si>
  <si>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</si>
  <si>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</si>
  <si>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</si>
  <si>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</si>
  <si>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</si>
  <si>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</si>
  <si>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</si>
  <si>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</si>
  <si>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</si>
  <si>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</si>
  <si>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</si>
  <si>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</si>
  <si>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</si>
  <si>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</si>
  <si>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</si>
  <si>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pro objekty pozemních staveb s lešeňovou podlahou v do 1,9 m zatížení do 150 kg/m2</t>
  </si>
  <si>
    <t>m2</t>
  </si>
  <si>
    <t>4</t>
  </si>
  <si>
    <t>-322358219</t>
  </si>
  <si>
    <t>VV</t>
  </si>
  <si>
    <t>vzorová učebna č. 211 - 6x</t>
  </si>
  <si>
    <t>61,0*6</t>
  </si>
  <si>
    <t>PSV</t>
  </si>
  <si>
    <t>Práce a dodávky PSV</t>
  </si>
  <si>
    <t>714</t>
  </si>
  <si>
    <t>Akustická a protiotřesová opatření</t>
  </si>
  <si>
    <t>714121011</t>
  </si>
  <si>
    <t>Montáž podstropních panelů s rozšířenou zvukovou pohltivostí zavěšených na viditelný rošt</t>
  </si>
  <si>
    <t>16</t>
  </si>
  <si>
    <t>1444920131</t>
  </si>
  <si>
    <t>kombinace širokopásmového a nízkofrekvenčního minerálního podhledu s minerální vatou</t>
  </si>
  <si>
    <t>vzorová učebna č. 211 - počet 6x</t>
  </si>
  <si>
    <t>3</t>
  </si>
  <si>
    <t>M</t>
  </si>
  <si>
    <t>ECP.rG35597491</t>
  </si>
  <si>
    <t>Gedina A + ExtraBass a Gedina A gamma + ExtraBass, T24, Bílá, 600x600x15mm, svěšení 150 mm</t>
  </si>
  <si>
    <t>32</t>
  </si>
  <si>
    <t>1221433214</t>
  </si>
  <si>
    <t>stropní akustické panely ŠMP a NMP o rozměrech 600 x 600 mm, tl. 15 mm</t>
  </si>
  <si>
    <t>uloženy v kovovém roštu s rastrem, pokrytí celou plochou stropu</t>
  </si>
  <si>
    <t>40% plochy stropu tvoří panely ŠMP a 60% plochy tvoří panely NMP</t>
  </si>
  <si>
    <t>kovový rošt s akustickým podhledem je svěšen max. 150 mm</t>
  </si>
  <si>
    <t>366,0</t>
  </si>
  <si>
    <t>366*1,05 'Přepočtené koeficientem množství</t>
  </si>
  <si>
    <t>713111111</t>
  </si>
  <si>
    <t>Montáž izolace tepelné vrchem stropů volně kladenými rohožemi, pásy, dílci, deskami</t>
  </si>
  <si>
    <t>-1740822154</t>
  </si>
  <si>
    <t>5</t>
  </si>
  <si>
    <t>63r0052100</t>
  </si>
  <si>
    <t>minerální vata položením na akustický panel do vzduchové mezery mezi strop a podhled</t>
  </si>
  <si>
    <t>-1182906154</t>
  </si>
  <si>
    <t>6</t>
  </si>
  <si>
    <t>714183002</t>
  </si>
  <si>
    <t>Montáž pohltivých desek na sraz volně stropů a stěn</t>
  </si>
  <si>
    <t>281079197</t>
  </si>
  <si>
    <t>SAO stěnový akustický obklad, umístění 5 ks panelu o rozměrech 1000 x 1000 mm, tl. 100 mm, na zadní stěnu každé učebny, tvořící horizontální pás délky</t>
  </si>
  <si>
    <t>cca 5 m a výšky cca 1 m, umístěný na střed stěny a vertikálně do výšky cca 1,2 m připevněny kontaktně</t>
  </si>
  <si>
    <t>5,0*1,0*6</t>
  </si>
  <si>
    <t>7</t>
  </si>
  <si>
    <t>RRR.G35597491</t>
  </si>
  <si>
    <t>Ekola FRAMEX - DO-10</t>
  </si>
  <si>
    <t>2111553805</t>
  </si>
  <si>
    <t>nástěnné akustické panely SAO na bázi dřeva s látkovým nebo lakovaným povrchem, o rozměru 1000 x 1000 mm, tl. 100 mm,</t>
  </si>
  <si>
    <t>kombinovaná funkce širokopásmové + nízkotónové zvukové pohltivosti</t>
  </si>
  <si>
    <t>30,0</t>
  </si>
  <si>
    <t>30*1,05 'Přepočtené koeficientem množství</t>
  </si>
  <si>
    <t>8</t>
  </si>
  <si>
    <t>998714121</t>
  </si>
  <si>
    <t>Přesun hmot tonážní pro akustická a protiotřesová opatření ruční v objektech v do 6 m</t>
  </si>
  <si>
    <t>t</t>
  </si>
  <si>
    <t>1180934530</t>
  </si>
  <si>
    <t>998714129</t>
  </si>
  <si>
    <t>Příplatek k ručnímu přesunu hmot tonážnímu pro akustická a protiotřesová opatření za zvětšený přesun ZKD 50 m</t>
  </si>
  <si>
    <t>-361053809</t>
  </si>
  <si>
    <t>741</t>
  </si>
  <si>
    <t>Elektroinstalace - silnoproud</t>
  </si>
  <si>
    <t>10</t>
  </si>
  <si>
    <t>741374823</t>
  </si>
  <si>
    <t>Demontáž osvětlovacího modulového systému zářivkového dl přes 1100 mm se zachováním funkčnosti</t>
  </si>
  <si>
    <t>kus</t>
  </si>
  <si>
    <t>1738435530</t>
  </si>
  <si>
    <t>12,0*6</t>
  </si>
  <si>
    <t>11</t>
  </si>
  <si>
    <t>741r001</t>
  </si>
  <si>
    <t>Úprava elektroinstalace v učebně komplet</t>
  </si>
  <si>
    <t>604194892</t>
  </si>
  <si>
    <t>učebny</t>
  </si>
  <si>
    <t>741372061</t>
  </si>
  <si>
    <t>Montáž svítidlo LED interiérové přisazené stropní hranaté nebo kruhové do 0,09 m2 se zapojením vodičů</t>
  </si>
  <si>
    <t>-2013193464</t>
  </si>
  <si>
    <t>2 ks na učebnu</t>
  </si>
  <si>
    <t>2*6</t>
  </si>
  <si>
    <t>13</t>
  </si>
  <si>
    <t>34r25000</t>
  </si>
  <si>
    <t>svítidlo interiérové stropní přisazené pro osvětlení školní tabule</t>
  </si>
  <si>
    <t>-1519315112</t>
  </si>
  <si>
    <t>14</t>
  </si>
  <si>
    <t>741372112</t>
  </si>
  <si>
    <t>Montáž svítidlo LED interiérové vestavné panelové hranaté nebo kruhové přes 0,09 do 0,36 m2 se zapojením vodičů</t>
  </si>
  <si>
    <t>2029781772</t>
  </si>
  <si>
    <t>20 ks na učebnu</t>
  </si>
  <si>
    <t>20*6</t>
  </si>
  <si>
    <t>15</t>
  </si>
  <si>
    <t>34r25011</t>
  </si>
  <si>
    <t>svítidlo vestavné stropní panelové čtvercové 0,09-0,36m2 4000lm, 4000K, neutrální bílá, CRI min. Ra80, URG max. 19</t>
  </si>
  <si>
    <t>57290479</t>
  </si>
  <si>
    <t>998741121</t>
  </si>
  <si>
    <t>Přesun hmot tonážní pro silnoproud ruční v objektech v do 6 m</t>
  </si>
  <si>
    <t>-1193860233</t>
  </si>
  <si>
    <t>17</t>
  </si>
  <si>
    <t>998741129</t>
  </si>
  <si>
    <t>Příplatek k ručnímu přesunu hmot tonážnímu pro silnoproud za zvětšený přesun ZKD 50 m</t>
  </si>
  <si>
    <t>930858064</t>
  </si>
  <si>
    <t>784</t>
  </si>
  <si>
    <t>Dokončovací práce - malby a tapety</t>
  </si>
  <si>
    <t>18</t>
  </si>
  <si>
    <t>784171101</t>
  </si>
  <si>
    <t>Zakrytí vnitřních podlah včetně pozdějšího odkrytí</t>
  </si>
  <si>
    <t>2036225919</t>
  </si>
  <si>
    <t>19</t>
  </si>
  <si>
    <t>28323157</t>
  </si>
  <si>
    <t>fólie pro malířské potřeby zakrývací tl 14µ 4x5m</t>
  </si>
  <si>
    <t>1826949569</t>
  </si>
  <si>
    <t>20</t>
  </si>
  <si>
    <t>784171121</t>
  </si>
  <si>
    <t>Zakrytí vnitřních ploch konstrukcí nebo prvků v místnostech v do 3,80 m</t>
  </si>
  <si>
    <t>-1504387157</t>
  </si>
  <si>
    <t>radiátory, tabule atd.</t>
  </si>
  <si>
    <t>50,0*6</t>
  </si>
  <si>
    <t>-1026545671</t>
  </si>
  <si>
    <t>300*1,05 'Přepočtené koeficientem množství</t>
  </si>
  <si>
    <t>HZS</t>
  </si>
  <si>
    <t>Hodinové zúčtovací sazby</t>
  </si>
  <si>
    <t>22</t>
  </si>
  <si>
    <t>HZS4211</t>
  </si>
  <si>
    <t>Hodinová zúčtovací sazba revizní technik - elektroinstalace</t>
  </si>
  <si>
    <t>hod</t>
  </si>
  <si>
    <t>512</t>
  </si>
  <si>
    <t>-1146415724</t>
  </si>
  <si>
    <t>VRN</t>
  </si>
  <si>
    <t>Vedlejší rozpočtové náklady</t>
  </si>
  <si>
    <t>VRN3</t>
  </si>
  <si>
    <t>Zařízení staveniště</t>
  </si>
  <si>
    <t>23</t>
  </si>
  <si>
    <t>030001000</t>
  </si>
  <si>
    <t>Zařízení staveniště, doprava materiálu a zařízení</t>
  </si>
  <si>
    <t>kompl.</t>
  </si>
  <si>
    <t>1024</t>
  </si>
  <si>
    <t>940038185</t>
  </si>
  <si>
    <t>VRN4</t>
  </si>
  <si>
    <t>Inženýrská činnost</t>
  </si>
  <si>
    <t>24</t>
  </si>
  <si>
    <t>043203000</t>
  </si>
  <si>
    <t>Měření dozvuku ve vzorové učebně dle ČSN</t>
  </si>
  <si>
    <t>-1190082972</t>
  </si>
  <si>
    <t>25</t>
  </si>
  <si>
    <t>043214000</t>
  </si>
  <si>
    <t>Měření osvětlení ve vzorové učebně dle ČSN</t>
  </si>
  <si>
    <t>-222654861</t>
  </si>
  <si>
    <t>VRN5</t>
  </si>
  <si>
    <t>Finanční náklady</t>
  </si>
  <si>
    <t>26</t>
  </si>
  <si>
    <t>051002000</t>
  </si>
  <si>
    <t>Pojištění odpovědnosti za škodu, projektové řízení</t>
  </si>
  <si>
    <t>-1457486245</t>
  </si>
  <si>
    <t>VRN6</t>
  </si>
  <si>
    <t>Územní vlivy</t>
  </si>
  <si>
    <t>27</t>
  </si>
  <si>
    <t>060001000</t>
  </si>
  <si>
    <t>-1129447199</t>
  </si>
  <si>
    <t>VRN7</t>
  </si>
  <si>
    <t>Provozní vlivy</t>
  </si>
  <si>
    <t>28</t>
  </si>
  <si>
    <t>070001000</t>
  </si>
  <si>
    <t>Provozní vlivy - hrubý úklid učeben a konečný úklid společných prostor</t>
  </si>
  <si>
    <t>1724665458</t>
  </si>
  <si>
    <t>VRN9</t>
  </si>
  <si>
    <t>Ostatní náklady</t>
  </si>
  <si>
    <t>29</t>
  </si>
  <si>
    <t>090001000</t>
  </si>
  <si>
    <t>Likvidace odpadu a demontovaného zařízení</t>
  </si>
  <si>
    <t>1774840288</t>
  </si>
  <si>
    <t>CZ48133850</t>
  </si>
  <si>
    <t>ZŠ a MŠ Antonína Čermáka, Praha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</si>
</sst>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0" fillId="0" borderId="0" xfId="0"/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6" t="s">
        <v>14</v>
      </c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1"/>
      <c r="AL5" s="21"/>
      <c r="AM5" s="21"/>
      <c r="AN5" s="21"/>
      <c r="AO5" s="21"/>
      <c r="AP5" s="21"/>
      <c r="AQ5" s="21"/>
      <c r="AR5" s="19"/>
      <c r="BE5" s="263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68" t="s">
        <v>17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1"/>
      <c r="AL6" s="21"/>
      <c r="AM6" s="21"/>
      <c r="AN6" s="21"/>
      <c r="AO6" s="21"/>
      <c r="AP6" s="21"/>
      <c r="AQ6" s="21"/>
      <c r="AR6" s="19"/>
      <c r="BE6" s="264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64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64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64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64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264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64"/>
      <c r="BS12" s="16" t="s">
        <v>6</v>
      </c>
    </row>
    <row r="13" spans="1:74" s="1" customFormat="1" ht="12" customHeight="1">
      <c r="B13" s="20"/>
      <c r="C13" s="21"/>
      <c r="D13" s="28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28</v>
      </c>
      <c r="AO13" s="21"/>
      <c r="AP13" s="21"/>
      <c r="AQ13" s="21"/>
      <c r="AR13" s="19"/>
      <c r="BE13" s="264"/>
      <c r="BS13" s="16" t="s">
        <v>6</v>
      </c>
    </row>
    <row r="14" spans="1:74" ht="12.75">
      <c r="B14" s="20"/>
      <c r="C14" s="21"/>
      <c r="D14" s="21"/>
      <c r="E14" s="269" t="s">
        <v>28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8" t="s">
        <v>26</v>
      </c>
      <c r="AL14" s="21"/>
      <c r="AM14" s="21"/>
      <c r="AN14" s="30" t="s">
        <v>28</v>
      </c>
      <c r="AO14" s="21"/>
      <c r="AP14" s="21"/>
      <c r="AQ14" s="21"/>
      <c r="AR14" s="19"/>
      <c r="BE14" s="264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64"/>
      <c r="BS15" s="16" t="s">
        <v>4</v>
      </c>
    </row>
    <row r="16" spans="1:74" s="1" customFormat="1" ht="12" customHeight="1">
      <c r="B16" s="20"/>
      <c r="C16" s="21"/>
      <c r="D16" s="28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64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264"/>
      <c r="BS17" s="16" t="s">
        <v>4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64"/>
      <c r="BS18" s="16" t="s">
        <v>6</v>
      </c>
    </row>
    <row r="19" spans="1:71" s="1" customFormat="1" ht="12" customHeight="1">
      <c r="B19" s="20"/>
      <c r="C19" s="21"/>
      <c r="D19" s="28" t="s">
        <v>30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64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264"/>
      <c r="BS20" s="16" t="s">
        <v>32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64"/>
    </row>
    <row r="22" spans="1:71" s="1" customFormat="1" ht="12" customHeight="1">
      <c r="B22" s="20"/>
      <c r="C22" s="21"/>
      <c r="D22" s="28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64"/>
    </row>
    <row r="23" spans="1:71" s="1" customFormat="1" ht="16.5" customHeight="1">
      <c r="B23" s="20"/>
      <c r="C23" s="21"/>
      <c r="D23" s="21"/>
      <c r="E23" s="271" t="s">
        <v>1</v>
      </c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1"/>
      <c r="AP23" s="21"/>
      <c r="AQ23" s="21"/>
      <c r="AR23" s="19"/>
      <c r="BE23" s="264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64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64"/>
    </row>
    <row r="26" spans="1:71" s="2" customFormat="1" ht="25.9" customHeight="1">
      <c r="A26" s="33"/>
      <c r="B26" s="34"/>
      <c r="C26" s="35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72">
        <f>ROUND(AG94,2)</f>
        <v>0</v>
      </c>
      <c r="AL26" s="273"/>
      <c r="AM26" s="273"/>
      <c r="AN26" s="273"/>
      <c r="AO26" s="273"/>
      <c r="AP26" s="35"/>
      <c r="AQ26" s="35"/>
      <c r="AR26" s="38"/>
      <c r="BE26" s="264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64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74" t="s">
        <v>35</v>
      </c>
      <c r="M28" s="274"/>
      <c r="N28" s="274"/>
      <c r="O28" s="274"/>
      <c r="P28" s="274"/>
      <c r="Q28" s="35"/>
      <c r="R28" s="35"/>
      <c r="S28" s="35"/>
      <c r="T28" s="35"/>
      <c r="U28" s="35"/>
      <c r="V28" s="35"/>
      <c r="W28" s="274" t="s">
        <v>36</v>
      </c>
      <c r="X28" s="274"/>
      <c r="Y28" s="274"/>
      <c r="Z28" s="274"/>
      <c r="AA28" s="274"/>
      <c r="AB28" s="274"/>
      <c r="AC28" s="274"/>
      <c r="AD28" s="274"/>
      <c r="AE28" s="274"/>
      <c r="AF28" s="35"/>
      <c r="AG28" s="35"/>
      <c r="AH28" s="35"/>
      <c r="AI28" s="35"/>
      <c r="AJ28" s="35"/>
      <c r="AK28" s="274" t="s">
        <v>37</v>
      </c>
      <c r="AL28" s="274"/>
      <c r="AM28" s="274"/>
      <c r="AN28" s="274"/>
      <c r="AO28" s="274"/>
      <c r="AP28" s="35"/>
      <c r="AQ28" s="35"/>
      <c r="AR28" s="38"/>
      <c r="BE28" s="264"/>
    </row>
    <row r="29" spans="1:71" s="3" customFormat="1" ht="14.45" customHeight="1">
      <c r="B29" s="39"/>
      <c r="C29" s="40"/>
      <c r="D29" s="28" t="s">
        <v>38</v>
      </c>
      <c r="E29" s="40"/>
      <c r="F29" s="28" t="s">
        <v>39</v>
      </c>
      <c r="G29" s="40"/>
      <c r="H29" s="40"/>
      <c r="I29" s="40"/>
      <c r="J29" s="40"/>
      <c r="K29" s="40"/>
      <c r="L29" s="258">
        <v>0.21</v>
      </c>
      <c r="M29" s="257"/>
      <c r="N29" s="257"/>
      <c r="O29" s="257"/>
      <c r="P29" s="257"/>
      <c r="Q29" s="40"/>
      <c r="R29" s="40"/>
      <c r="S29" s="40"/>
      <c r="T29" s="40"/>
      <c r="U29" s="40"/>
      <c r="V29" s="40"/>
      <c r="W29" s="256">
        <f>ROUND(AZ94, 2)</f>
        <v>0</v>
      </c>
      <c r="X29" s="257"/>
      <c r="Y29" s="257"/>
      <c r="Z29" s="257"/>
      <c r="AA29" s="257"/>
      <c r="AB29" s="257"/>
      <c r="AC29" s="257"/>
      <c r="AD29" s="257"/>
      <c r="AE29" s="257"/>
      <c r="AF29" s="40"/>
      <c r="AG29" s="40"/>
      <c r="AH29" s="40"/>
      <c r="AI29" s="40"/>
      <c r="AJ29" s="40"/>
      <c r="AK29" s="256">
        <f>ROUND(AV94, 2)</f>
        <v>0</v>
      </c>
      <c r="AL29" s="257"/>
      <c r="AM29" s="257"/>
      <c r="AN29" s="257"/>
      <c r="AO29" s="257"/>
      <c r="AP29" s="40"/>
      <c r="AQ29" s="40"/>
      <c r="AR29" s="41"/>
      <c r="BE29" s="265"/>
    </row>
    <row r="30" spans="1:71" s="3" customFormat="1" ht="14.45" customHeight="1">
      <c r="B30" s="39"/>
      <c r="C30" s="40"/>
      <c r="D30" s="40"/>
      <c r="E30" s="40"/>
      <c r="F30" s="28" t="s">
        <v>40</v>
      </c>
      <c r="G30" s="40"/>
      <c r="H30" s="40"/>
      <c r="I30" s="40"/>
      <c r="J30" s="40"/>
      <c r="K30" s="40"/>
      <c r="L30" s="258">
        <v>0.12</v>
      </c>
      <c r="M30" s="257"/>
      <c r="N30" s="257"/>
      <c r="O30" s="257"/>
      <c r="P30" s="257"/>
      <c r="Q30" s="40"/>
      <c r="R30" s="40"/>
      <c r="S30" s="40"/>
      <c r="T30" s="40"/>
      <c r="U30" s="40"/>
      <c r="V30" s="40"/>
      <c r="W30" s="256">
        <f>ROUND(BA94, 2)</f>
        <v>0</v>
      </c>
      <c r="X30" s="257"/>
      <c r="Y30" s="257"/>
      <c r="Z30" s="257"/>
      <c r="AA30" s="257"/>
      <c r="AB30" s="257"/>
      <c r="AC30" s="257"/>
      <c r="AD30" s="257"/>
      <c r="AE30" s="257"/>
      <c r="AF30" s="40"/>
      <c r="AG30" s="40"/>
      <c r="AH30" s="40"/>
      <c r="AI30" s="40"/>
      <c r="AJ30" s="40"/>
      <c r="AK30" s="256">
        <f>ROUND(AW94, 2)</f>
        <v>0</v>
      </c>
      <c r="AL30" s="257"/>
      <c r="AM30" s="257"/>
      <c r="AN30" s="257"/>
      <c r="AO30" s="257"/>
      <c r="AP30" s="40"/>
      <c r="AQ30" s="40"/>
      <c r="AR30" s="41"/>
      <c r="BE30" s="265"/>
    </row>
    <row r="31" spans="1:71" s="3" customFormat="1" ht="14.45" hidden="1" customHeight="1">
      <c r="B31" s="39"/>
      <c r="C31" s="40"/>
      <c r="D31" s="40"/>
      <c r="E31" s="40"/>
      <c r="F31" s="28" t="s">
        <v>41</v>
      </c>
      <c r="G31" s="40"/>
      <c r="H31" s="40"/>
      <c r="I31" s="40"/>
      <c r="J31" s="40"/>
      <c r="K31" s="40"/>
      <c r="L31" s="258">
        <v>0.21</v>
      </c>
      <c r="M31" s="257"/>
      <c r="N31" s="257"/>
      <c r="O31" s="257"/>
      <c r="P31" s="257"/>
      <c r="Q31" s="40"/>
      <c r="R31" s="40"/>
      <c r="S31" s="40"/>
      <c r="T31" s="40"/>
      <c r="U31" s="40"/>
      <c r="V31" s="40"/>
      <c r="W31" s="256">
        <f>ROUND(BB94, 2)</f>
        <v>0</v>
      </c>
      <c r="X31" s="257"/>
      <c r="Y31" s="257"/>
      <c r="Z31" s="257"/>
      <c r="AA31" s="257"/>
      <c r="AB31" s="257"/>
      <c r="AC31" s="257"/>
      <c r="AD31" s="257"/>
      <c r="AE31" s="257"/>
      <c r="AF31" s="40"/>
      <c r="AG31" s="40"/>
      <c r="AH31" s="40"/>
      <c r="AI31" s="40"/>
      <c r="AJ31" s="40"/>
      <c r="AK31" s="256">
        <v>0</v>
      </c>
      <c r="AL31" s="257"/>
      <c r="AM31" s="257"/>
      <c r="AN31" s="257"/>
      <c r="AO31" s="257"/>
      <c r="AP31" s="40"/>
      <c r="AQ31" s="40"/>
      <c r="AR31" s="41"/>
      <c r="BE31" s="265"/>
    </row>
    <row r="32" spans="1:71" s="3" customFormat="1" ht="14.45" hidden="1" customHeight="1">
      <c r="B32" s="39"/>
      <c r="C32" s="40"/>
      <c r="D32" s="40"/>
      <c r="E32" s="40"/>
      <c r="F32" s="28" t="s">
        <v>42</v>
      </c>
      <c r="G32" s="40"/>
      <c r="H32" s="40"/>
      <c r="I32" s="40"/>
      <c r="J32" s="40"/>
      <c r="K32" s="40"/>
      <c r="L32" s="258">
        <v>0.12</v>
      </c>
      <c r="M32" s="257"/>
      <c r="N32" s="257"/>
      <c r="O32" s="257"/>
      <c r="P32" s="257"/>
      <c r="Q32" s="40"/>
      <c r="R32" s="40"/>
      <c r="S32" s="40"/>
      <c r="T32" s="40"/>
      <c r="U32" s="40"/>
      <c r="V32" s="40"/>
      <c r="W32" s="256">
        <f>ROUND(BC94, 2)</f>
        <v>0</v>
      </c>
      <c r="X32" s="257"/>
      <c r="Y32" s="257"/>
      <c r="Z32" s="257"/>
      <c r="AA32" s="257"/>
      <c r="AB32" s="257"/>
      <c r="AC32" s="257"/>
      <c r="AD32" s="257"/>
      <c r="AE32" s="257"/>
      <c r="AF32" s="40"/>
      <c r="AG32" s="40"/>
      <c r="AH32" s="40"/>
      <c r="AI32" s="40"/>
      <c r="AJ32" s="40"/>
      <c r="AK32" s="256">
        <v>0</v>
      </c>
      <c r="AL32" s="257"/>
      <c r="AM32" s="257"/>
      <c r="AN32" s="257"/>
      <c r="AO32" s="257"/>
      <c r="AP32" s="40"/>
      <c r="AQ32" s="40"/>
      <c r="AR32" s="41"/>
      <c r="BE32" s="265"/>
    </row>
    <row r="33" spans="1:57" s="3" customFormat="1" ht="14.45" hidden="1" customHeight="1">
      <c r="B33" s="39"/>
      <c r="C33" s="40"/>
      <c r="D33" s="40"/>
      <c r="E33" s="40"/>
      <c r="F33" s="28" t="s">
        <v>43</v>
      </c>
      <c r="G33" s="40"/>
      <c r="H33" s="40"/>
      <c r="I33" s="40"/>
      <c r="J33" s="40"/>
      <c r="K33" s="40"/>
      <c r="L33" s="258">
        <v>0</v>
      </c>
      <c r="M33" s="257"/>
      <c r="N33" s="257"/>
      <c r="O33" s="257"/>
      <c r="P33" s="257"/>
      <c r="Q33" s="40"/>
      <c r="R33" s="40"/>
      <c r="S33" s="40"/>
      <c r="T33" s="40"/>
      <c r="U33" s="40"/>
      <c r="V33" s="40"/>
      <c r="W33" s="256">
        <f>ROUND(BD94, 2)</f>
        <v>0</v>
      </c>
      <c r="X33" s="257"/>
      <c r="Y33" s="257"/>
      <c r="Z33" s="257"/>
      <c r="AA33" s="257"/>
      <c r="AB33" s="257"/>
      <c r="AC33" s="257"/>
      <c r="AD33" s="257"/>
      <c r="AE33" s="257"/>
      <c r="AF33" s="40"/>
      <c r="AG33" s="40"/>
      <c r="AH33" s="40"/>
      <c r="AI33" s="40"/>
      <c r="AJ33" s="40"/>
      <c r="AK33" s="256">
        <v>0</v>
      </c>
      <c r="AL33" s="257"/>
      <c r="AM33" s="257"/>
      <c r="AN33" s="257"/>
      <c r="AO33" s="257"/>
      <c r="AP33" s="40"/>
      <c r="AQ33" s="40"/>
      <c r="AR33" s="41"/>
      <c r="BE33" s="265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64"/>
    </row>
    <row r="35" spans="1:57" s="2" customFormat="1" ht="25.9" customHeight="1">
      <c r="A35" s="33"/>
      <c r="B35" s="34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59" t="s">
        <v>46</v>
      </c>
      <c r="Y35" s="260"/>
      <c r="Z35" s="260"/>
      <c r="AA35" s="260"/>
      <c r="AB35" s="260"/>
      <c r="AC35" s="44"/>
      <c r="AD35" s="44"/>
      <c r="AE35" s="44"/>
      <c r="AF35" s="44"/>
      <c r="AG35" s="44"/>
      <c r="AH35" s="44"/>
      <c r="AI35" s="44"/>
      <c r="AJ35" s="44"/>
      <c r="AK35" s="261">
        <f>SUM(AK26:AK33)</f>
        <v>0</v>
      </c>
      <c r="AL35" s="260"/>
      <c r="AM35" s="260"/>
      <c r="AN35" s="260"/>
      <c r="AO35" s="262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48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49</v>
      </c>
      <c r="AI60" s="37"/>
      <c r="AJ60" s="37"/>
      <c r="AK60" s="37"/>
      <c r="AL60" s="37"/>
      <c r="AM60" s="51" t="s">
        <v>50</v>
      </c>
      <c r="AN60" s="37"/>
      <c r="AO60" s="37"/>
      <c r="AP60" s="35"/>
      <c r="AQ60" s="35"/>
      <c r="AR60" s="38"/>
      <c r="BE60" s="33"/>
    </row>
    <row r="61" spans="1:57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52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49</v>
      </c>
      <c r="AI75" s="37"/>
      <c r="AJ75" s="37"/>
      <c r="AK75" s="37"/>
      <c r="AL75" s="37"/>
      <c r="AM75" s="51" t="s">
        <v>50</v>
      </c>
      <c r="AN75" s="37"/>
      <c r="AO75" s="37"/>
      <c r="AP75" s="35"/>
      <c r="AQ75" s="35"/>
      <c r="AR75" s="38"/>
      <c r="BE75" s="33"/>
    </row>
    <row r="76" spans="1:57" s="2" customForma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53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2025-06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45" t="str">
        <f>K6</f>
        <v>Základní školy Městské části Praha 6</v>
      </c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62"/>
      <c r="AL85" s="62"/>
      <c r="AM85" s="62"/>
      <c r="AN85" s="62"/>
      <c r="AO85" s="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47" t="str">
        <f>IF(AN8= "","",AN8)</f>
        <v>18. 6. 2025</v>
      </c>
      <c r="AN87" s="247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29</v>
      </c>
      <c r="AJ89" s="35"/>
      <c r="AK89" s="35"/>
      <c r="AL89" s="35"/>
      <c r="AM89" s="248" t="str">
        <f>IF(E17="","",E17)</f>
        <v xml:space="preserve"> </v>
      </c>
      <c r="AN89" s="249"/>
      <c r="AO89" s="249"/>
      <c r="AP89" s="249"/>
      <c r="AQ89" s="35"/>
      <c r="AR89" s="38"/>
      <c r="AS89" s="250" t="s">
        <v>54</v>
      </c>
      <c r="AT89" s="251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27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30</v>
      </c>
      <c r="AJ90" s="35"/>
      <c r="AK90" s="35"/>
      <c r="AL90" s="35"/>
      <c r="AM90" s="248" t="str">
        <f>IF(E20="","",E20)</f>
        <v>Simona Králová</v>
      </c>
      <c r="AN90" s="249"/>
      <c r="AO90" s="249"/>
      <c r="AP90" s="249"/>
      <c r="AQ90" s="35"/>
      <c r="AR90" s="38"/>
      <c r="AS90" s="252"/>
      <c r="AT90" s="253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54"/>
      <c r="AT91" s="255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35" t="s">
        <v>55</v>
      </c>
      <c r="D92" s="236"/>
      <c r="E92" s="236"/>
      <c r="F92" s="236"/>
      <c r="G92" s="236"/>
      <c r="H92" s="72"/>
      <c r="I92" s="237" t="s">
        <v>56</v>
      </c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8" t="s">
        <v>57</v>
      </c>
      <c r="AH92" s="236"/>
      <c r="AI92" s="236"/>
      <c r="AJ92" s="236"/>
      <c r="AK92" s="236"/>
      <c r="AL92" s="236"/>
      <c r="AM92" s="236"/>
      <c r="AN92" s="237" t="s">
        <v>58</v>
      </c>
      <c r="AO92" s="236"/>
      <c r="AP92" s="239"/>
      <c r="AQ92" s="73" t="s">
        <v>59</v>
      </c>
      <c r="AR92" s="38"/>
      <c r="AS92" s="74" t="s">
        <v>60</v>
      </c>
      <c r="AT92" s="75" t="s">
        <v>61</v>
      </c>
      <c r="AU92" s="75" t="s">
        <v>62</v>
      </c>
      <c r="AV92" s="75" t="s">
        <v>63</v>
      </c>
      <c r="AW92" s="75" t="s">
        <v>64</v>
      </c>
      <c r="AX92" s="75" t="s">
        <v>65</v>
      </c>
      <c r="AY92" s="75" t="s">
        <v>66</v>
      </c>
      <c r="AZ92" s="75" t="s">
        <v>67</v>
      </c>
      <c r="BA92" s="75" t="s">
        <v>68</v>
      </c>
      <c r="BB92" s="75" t="s">
        <v>69</v>
      </c>
      <c r="BC92" s="75" t="s">
        <v>70</v>
      </c>
      <c r="BD92" s="76" t="s">
        <v>71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72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43">
        <f>ROUND(AG95,2)</f>
        <v>0</v>
      </c>
      <c r="AH94" s="243"/>
      <c r="AI94" s="243"/>
      <c r="AJ94" s="243"/>
      <c r="AK94" s="243"/>
      <c r="AL94" s="243"/>
      <c r="AM94" s="243"/>
      <c r="AN94" s="244">
        <f>SUM(AG94,AT94)</f>
        <v>0</v>
      </c>
      <c r="AO94" s="244"/>
      <c r="AP94" s="244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73</v>
      </c>
      <c r="BT94" s="90" t="s">
        <v>74</v>
      </c>
      <c r="BU94" s="91" t="s">
        <v>75</v>
      </c>
      <c r="BV94" s="90" t="s">
        <v>76</v>
      </c>
      <c r="BW94" s="90" t="s">
        <v>5</v>
      </c>
      <c r="BX94" s="90" t="s">
        <v>77</v>
      </c>
      <c r="CL94" s="90" t="s">
        <v>1</v>
      </c>
    </row>
    <row r="95" spans="1:91" s="7" customFormat="1" ht="24.75" customHeight="1">
      <c r="A95" s="92" t="s">
        <v>78</v>
      </c>
      <c r="B95" s="93"/>
      <c r="C95" s="94"/>
      <c r="D95" s="242" t="s">
        <v>79</v>
      </c>
      <c r="E95" s="242"/>
      <c r="F95" s="242"/>
      <c r="G95" s="242"/>
      <c r="H95" s="242"/>
      <c r="I95" s="95"/>
      <c r="J95" s="242" t="s">
        <v>80</v>
      </c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0">
        <f>'02 - ZŠ a MŠ Antonína Čer...'!J30</f>
        <v>0</v>
      </c>
      <c r="AH95" s="241"/>
      <c r="AI95" s="241"/>
      <c r="AJ95" s="241"/>
      <c r="AK95" s="241"/>
      <c r="AL95" s="241"/>
      <c r="AM95" s="241"/>
      <c r="AN95" s="240">
        <f>SUM(AG95,AT95)</f>
        <v>0</v>
      </c>
      <c r="AO95" s="241"/>
      <c r="AP95" s="241"/>
      <c r="AQ95" s="96" t="s">
        <v>81</v>
      </c>
      <c r="AR95" s="97"/>
      <c r="AS95" s="98">
        <v>0</v>
      </c>
      <c r="AT95" s="99">
        <f>ROUND(SUM(AV95:AW95),2)</f>
        <v>0</v>
      </c>
      <c r="AU95" s="100">
        <f>'02 - ZŠ a MŠ Antonína Čer...'!P130</f>
        <v>0</v>
      </c>
      <c r="AV95" s="99">
        <f>'02 - ZŠ a MŠ Antonína Čer...'!J33</f>
        <v>0</v>
      </c>
      <c r="AW95" s="99">
        <f>'02 - ZŠ a MŠ Antonína Čer...'!J34</f>
        <v>0</v>
      </c>
      <c r="AX95" s="99">
        <f>'02 - ZŠ a MŠ Antonína Čer...'!J35</f>
        <v>0</v>
      </c>
      <c r="AY95" s="99">
        <f>'02 - ZŠ a MŠ Antonína Čer...'!J36</f>
        <v>0</v>
      </c>
      <c r="AZ95" s="99">
        <f>'02 - ZŠ a MŠ Antonína Čer...'!F33</f>
        <v>0</v>
      </c>
      <c r="BA95" s="99">
        <f>'02 - ZŠ a MŠ Antonína Čer...'!F34</f>
        <v>0</v>
      </c>
      <c r="BB95" s="99">
        <f>'02 - ZŠ a MŠ Antonína Čer...'!F35</f>
        <v>0</v>
      </c>
      <c r="BC95" s="99">
        <f>'02 - ZŠ a MŠ Antonína Čer...'!F36</f>
        <v>0</v>
      </c>
      <c r="BD95" s="101">
        <f>'02 - ZŠ a MŠ Antonína Čer...'!F37</f>
        <v>0</v>
      </c>
      <c r="BT95" s="102" t="s">
        <v>82</v>
      </c>
      <c r="BV95" s="102" t="s">
        <v>76</v>
      </c>
      <c r="BW95" s="102" t="s">
        <v>83</v>
      </c>
      <c r="BX95" s="102" t="s">
        <v>5</v>
      </c>
      <c r="CL95" s="102" t="s">
        <v>1</v>
      </c>
      <c r="CM95" s="102" t="s">
        <v>84</v>
      </c>
    </row>
    <row r="96" spans="1:91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K136Lwpi+I0RSOUuVHTX5Yrbaq0k/m3yjm7HSSwY1hfad1r260b+akZ3AU/UcTDgUz9lYj6MBcn75bQizFqEsw==" saltValue="fY0tinRIh820ovmpI+ksAyNrgK8vnri0qnqB9GIxfltsDN9fLFaui13z6JZQZ0Pek/VHxL70yM0P7I2WlQbhBQ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2 - ZŠ a MŠ Antonína Čer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6"/>
  <sheetViews>
    <sheetView showGridLines="0" tabSelected="1" workbookViewId="0">
      <selection activeCell="J124" sqref="J1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9"/>
      <c r="AT3" s="16" t="s">
        <v>84</v>
      </c>
    </row>
    <row r="4" spans="1:46" s="1" customFormat="1" ht="24.95" customHeight="1">
      <c r="B4" s="19"/>
      <c r="D4" s="105" t="s">
        <v>85</v>
      </c>
      <c r="L4" s="19"/>
      <c r="M4" s="106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07" t="s">
        <v>16</v>
      </c>
      <c r="L6" s="19"/>
    </row>
    <row r="7" spans="1:46" s="1" customFormat="1" ht="16.5" customHeight="1">
      <c r="B7" s="19"/>
      <c r="E7" s="278" t="str">
        <f>'Rekapitulace stavby'!K6</f>
        <v>Základní školy Městské části Praha 6</v>
      </c>
      <c r="F7" s="279"/>
      <c r="G7" s="279"/>
      <c r="H7" s="279"/>
      <c r="L7" s="19"/>
    </row>
    <row r="8" spans="1:46" s="2" customFormat="1" ht="12" customHeight="1">
      <c r="A8" s="33"/>
      <c r="B8" s="38"/>
      <c r="C8" s="33"/>
      <c r="D8" s="107" t="s">
        <v>86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30" customHeight="1">
      <c r="A9" s="33"/>
      <c r="B9" s="38"/>
      <c r="C9" s="33"/>
      <c r="D9" s="33"/>
      <c r="E9" s="280" t="s">
        <v>87</v>
      </c>
      <c r="F9" s="281"/>
      <c r="G9" s="281"/>
      <c r="H9" s="281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8"/>
      <c r="C11" s="33"/>
      <c r="D11" s="107" t="s">
        <v>18</v>
      </c>
      <c r="E11" s="33"/>
      <c r="F11" s="108" t="s">
        <v>1</v>
      </c>
      <c r="G11" s="33"/>
      <c r="H11" s="33"/>
      <c r="I11" s="107" t="s">
        <v>19</v>
      </c>
      <c r="J11" s="108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7" t="s">
        <v>20</v>
      </c>
      <c r="E12" s="33"/>
      <c r="F12" s="108" t="s">
        <v>21</v>
      </c>
      <c r="G12" s="33"/>
      <c r="H12" s="33"/>
      <c r="I12" s="107" t="s">
        <v>22</v>
      </c>
      <c r="J12" s="109">
        <v>46191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8"/>
      <c r="C14" s="33"/>
      <c r="D14" s="107" t="s">
        <v>24</v>
      </c>
      <c r="E14" s="33"/>
      <c r="F14" s="33"/>
      <c r="G14" s="33"/>
      <c r="H14" s="33"/>
      <c r="I14" s="107" t="s">
        <v>25</v>
      </c>
      <c r="J14" s="108">
        <v>48133850</v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8"/>
      <c r="C15" s="33"/>
      <c r="D15" s="33"/>
      <c r="E15" s="108" t="s">
        <v>295</v>
      </c>
      <c r="F15" s="33"/>
      <c r="G15" s="33"/>
      <c r="H15" s="33"/>
      <c r="I15" s="107" t="s">
        <v>26</v>
      </c>
      <c r="J15" s="108" t="s">
        <v>294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8"/>
      <c r="C17" s="33"/>
      <c r="D17" s="107" t="s">
        <v>27</v>
      </c>
      <c r="E17" s="33"/>
      <c r="F17" s="33"/>
      <c r="G17" s="33"/>
      <c r="H17" s="33"/>
      <c r="I17" s="107" t="s">
        <v>25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8"/>
      <c r="C18" s="33"/>
      <c r="D18" s="33"/>
      <c r="E18" s="282" t="str">
        <f>'Rekapitulace stavby'!E14</f>
        <v>Vyplň údaj</v>
      </c>
      <c r="F18" s="283"/>
      <c r="G18" s="283"/>
      <c r="H18" s="283"/>
      <c r="I18" s="107" t="s">
        <v>26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8"/>
      <c r="C20" s="33"/>
      <c r="D20" s="107" t="s">
        <v>29</v>
      </c>
      <c r="E20" s="33"/>
      <c r="F20" s="33"/>
      <c r="G20" s="33"/>
      <c r="H20" s="33"/>
      <c r="I20" s="107" t="s">
        <v>25</v>
      </c>
      <c r="J20" s="108" t="str">
        <f>IF('Rekapitulace stavby'!AN16="","",'Rekapitulace stavby'!AN16)</f>
        <v/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8"/>
      <c r="C21" s="33"/>
      <c r="D21" s="33"/>
      <c r="E21" s="108" t="str">
        <f>IF('Rekapitulace stavby'!E17="","",'Rekapitulace stavby'!E17)</f>
        <v xml:space="preserve"> </v>
      </c>
      <c r="F21" s="33"/>
      <c r="G21" s="33"/>
      <c r="H21" s="33"/>
      <c r="I21" s="107" t="s">
        <v>26</v>
      </c>
      <c r="J21" s="108" t="str">
        <f>IF('Rekapitulace stavby'!AN17="","",'Rekapitulace stavby'!AN17)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8"/>
      <c r="C23" s="33"/>
      <c r="D23" s="107" t="s">
        <v>30</v>
      </c>
      <c r="E23" s="33"/>
      <c r="F23" s="33"/>
      <c r="G23" s="33"/>
      <c r="H23" s="33"/>
      <c r="I23" s="107" t="s">
        <v>25</v>
      </c>
      <c r="J23" s="108" t="str">
        <f>IF('Rekapitulace stavby'!AN19="","",'Rekapitulace stavby'!AN19)</f>
        <v/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8"/>
      <c r="C24" s="33"/>
      <c r="D24" s="33"/>
      <c r="E24" s="108"/>
      <c r="F24" s="33"/>
      <c r="G24" s="33"/>
      <c r="H24" s="33"/>
      <c r="I24" s="107" t="s">
        <v>26</v>
      </c>
      <c r="J24" s="108" t="str">
        <f>IF('Rekapitulace stavby'!AN20="","",'Rekapitulace stavby'!AN20)</f>
        <v/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8"/>
      <c r="C26" s="33"/>
      <c r="D26" s="107" t="s">
        <v>33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0"/>
      <c r="B27" s="111"/>
      <c r="C27" s="110"/>
      <c r="D27" s="110"/>
      <c r="E27" s="284" t="s">
        <v>1</v>
      </c>
      <c r="F27" s="284"/>
      <c r="G27" s="284"/>
      <c r="H27" s="284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3"/>
      <c r="E29" s="113"/>
      <c r="F29" s="113"/>
      <c r="G29" s="113"/>
      <c r="H29" s="113"/>
      <c r="I29" s="113"/>
      <c r="J29" s="113"/>
      <c r="K29" s="113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14" t="s">
        <v>34</v>
      </c>
      <c r="E30" s="33"/>
      <c r="F30" s="33"/>
      <c r="G30" s="33"/>
      <c r="H30" s="33"/>
      <c r="I30" s="33"/>
      <c r="J30" s="115">
        <f>ROUND(J130,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13"/>
      <c r="E31" s="113"/>
      <c r="F31" s="113"/>
      <c r="G31" s="113"/>
      <c r="H31" s="113"/>
      <c r="I31" s="113"/>
      <c r="J31" s="113"/>
      <c r="K31" s="11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6" t="s">
        <v>36</v>
      </c>
      <c r="G32" s="33"/>
      <c r="H32" s="33"/>
      <c r="I32" s="116" t="s">
        <v>35</v>
      </c>
      <c r="J32" s="116" t="s">
        <v>37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7" t="s">
        <v>38</v>
      </c>
      <c r="E33" s="107" t="s">
        <v>39</v>
      </c>
      <c r="F33" s="118">
        <f>ROUND((SUM(BE130:BE205)),  2)</f>
        <v>0</v>
      </c>
      <c r="G33" s="33"/>
      <c r="H33" s="33"/>
      <c r="I33" s="119">
        <v>0.21</v>
      </c>
      <c r="J33" s="118">
        <f>ROUND(((SUM(BE130:BE205))*I33),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7" t="s">
        <v>40</v>
      </c>
      <c r="F34" s="118">
        <f>ROUND((SUM(BF130:BF205)),  2)</f>
        <v>0</v>
      </c>
      <c r="G34" s="33"/>
      <c r="H34" s="33"/>
      <c r="I34" s="119">
        <v>0.12</v>
      </c>
      <c r="J34" s="118">
        <f>ROUND(((SUM(BF130:BF205))*I34),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7" t="s">
        <v>41</v>
      </c>
      <c r="F35" s="118">
        <f>ROUND((SUM(BG130:BG205)),  2)</f>
        <v>0</v>
      </c>
      <c r="G35" s="33"/>
      <c r="H35" s="33"/>
      <c r="I35" s="119">
        <v>0.21</v>
      </c>
      <c r="J35" s="118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7" t="s">
        <v>42</v>
      </c>
      <c r="F36" s="118">
        <f>ROUND((SUM(BH130:BH205)),  2)</f>
        <v>0</v>
      </c>
      <c r="G36" s="33"/>
      <c r="H36" s="33"/>
      <c r="I36" s="119">
        <v>0.12</v>
      </c>
      <c r="J36" s="118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7" t="s">
        <v>43</v>
      </c>
      <c r="F37" s="118">
        <f>ROUND((SUM(BI130:BI205)),  2)</f>
        <v>0</v>
      </c>
      <c r="G37" s="33"/>
      <c r="H37" s="33"/>
      <c r="I37" s="119">
        <v>0</v>
      </c>
      <c r="J37" s="118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20"/>
      <c r="D39" s="121" t="s">
        <v>44</v>
      </c>
      <c r="E39" s="122"/>
      <c r="F39" s="122"/>
      <c r="G39" s="123" t="s">
        <v>45</v>
      </c>
      <c r="H39" s="124" t="s">
        <v>46</v>
      </c>
      <c r="I39" s="122"/>
      <c r="J39" s="125">
        <f>SUM(J30:J37)</f>
        <v>0</v>
      </c>
      <c r="K39" s="126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50"/>
      <c r="D50" s="127" t="s">
        <v>47</v>
      </c>
      <c r="E50" s="128"/>
      <c r="F50" s="128"/>
      <c r="G50" s="127" t="s">
        <v>48</v>
      </c>
      <c r="H50" s="128"/>
      <c r="I50" s="128"/>
      <c r="J50" s="128"/>
      <c r="K50" s="128"/>
      <c r="L50" s="50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8"/>
      <c r="C61" s="33"/>
      <c r="D61" s="129" t="s">
        <v>49</v>
      </c>
      <c r="E61" s="130"/>
      <c r="F61" s="131" t="s">
        <v>50</v>
      </c>
      <c r="G61" s="129" t="s">
        <v>49</v>
      </c>
      <c r="H61" s="130"/>
      <c r="I61" s="130"/>
      <c r="J61" s="132" t="s">
        <v>50</v>
      </c>
      <c r="K61" s="130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8"/>
      <c r="C65" s="33"/>
      <c r="D65" s="127" t="s">
        <v>51</v>
      </c>
      <c r="E65" s="133"/>
      <c r="F65" s="133"/>
      <c r="G65" s="127" t="s">
        <v>52</v>
      </c>
      <c r="H65" s="133"/>
      <c r="I65" s="133"/>
      <c r="J65" s="133"/>
      <c r="K65" s="133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8"/>
      <c r="C76" s="33"/>
      <c r="D76" s="129" t="s">
        <v>49</v>
      </c>
      <c r="E76" s="130"/>
      <c r="F76" s="131" t="s">
        <v>50</v>
      </c>
      <c r="G76" s="129" t="s">
        <v>49</v>
      </c>
      <c r="H76" s="130"/>
      <c r="I76" s="130"/>
      <c r="J76" s="132" t="s">
        <v>50</v>
      </c>
      <c r="K76" s="130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34"/>
      <c r="C77" s="135"/>
      <c r="D77" s="135"/>
      <c r="E77" s="135"/>
      <c r="F77" s="135"/>
      <c r="G77" s="135"/>
      <c r="H77" s="135"/>
      <c r="I77" s="135"/>
      <c r="J77" s="135"/>
      <c r="K77" s="135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36"/>
      <c r="C81" s="137"/>
      <c r="D81" s="137"/>
      <c r="E81" s="137"/>
      <c r="F81" s="137"/>
      <c r="G81" s="137"/>
      <c r="H81" s="137"/>
      <c r="I81" s="137"/>
      <c r="J81" s="137"/>
      <c r="K81" s="137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88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76" t="str">
        <f>E7</f>
        <v>Základní školy Městské části Praha 6</v>
      </c>
      <c r="F85" s="277"/>
      <c r="G85" s="277"/>
      <c r="H85" s="277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86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30" customHeight="1">
      <c r="A87" s="33"/>
      <c r="B87" s="34"/>
      <c r="C87" s="35"/>
      <c r="D87" s="35"/>
      <c r="E87" s="245" t="str">
        <f>E9</f>
        <v>02 - ZŠ a MŠ Antonína Čermáka - Akustické řešení učeben</v>
      </c>
      <c r="F87" s="275"/>
      <c r="G87" s="275"/>
      <c r="H87" s="275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>
        <f>IF(J12="","",J12)</f>
        <v>46191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24</v>
      </c>
      <c r="D91" s="35"/>
      <c r="E91" s="35"/>
      <c r="F91" s="26" t="str">
        <f>E15</f>
        <v>ZŠ a MŠ Antonína Čermáka, Praha 6</v>
      </c>
      <c r="G91" s="35"/>
      <c r="H91" s="35"/>
      <c r="I91" s="28" t="s">
        <v>29</v>
      </c>
      <c r="J91" s="31" t="str">
        <f>E21</f>
        <v xml:space="preserve"> 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5"/>
      <c r="E92" s="35"/>
      <c r="F92" s="26" t="str">
        <f>IF(E18="","",E18)</f>
        <v>Vyplň údaj</v>
      </c>
      <c r="G92" s="35"/>
      <c r="H92" s="35"/>
      <c r="I92" s="28" t="s">
        <v>30</v>
      </c>
      <c r="J92" s="31">
        <f>E24</f>
        <v>0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38" t="s">
        <v>89</v>
      </c>
      <c r="D94" s="139"/>
      <c r="E94" s="139"/>
      <c r="F94" s="139"/>
      <c r="G94" s="139"/>
      <c r="H94" s="139"/>
      <c r="I94" s="139"/>
      <c r="J94" s="140" t="s">
        <v>90</v>
      </c>
      <c r="K94" s="139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41" t="s">
        <v>91</v>
      </c>
      <c r="D96" s="35"/>
      <c r="E96" s="35"/>
      <c r="F96" s="35"/>
      <c r="G96" s="35"/>
      <c r="H96" s="35"/>
      <c r="I96" s="35"/>
      <c r="J96" s="83">
        <f>J130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92</v>
      </c>
    </row>
    <row r="97" spans="1:31" s="9" customFormat="1" ht="24.95" customHeight="1">
      <c r="B97" s="142"/>
      <c r="C97" s="143"/>
      <c r="D97" s="144" t="s">
        <v>93</v>
      </c>
      <c r="E97" s="145"/>
      <c r="F97" s="145"/>
      <c r="G97" s="145"/>
      <c r="H97" s="145"/>
      <c r="I97" s="145"/>
      <c r="J97" s="146">
        <f>J131</f>
        <v>0</v>
      </c>
      <c r="K97" s="143"/>
      <c r="L97" s="147"/>
    </row>
    <row r="98" spans="1:31" s="10" customFormat="1" ht="19.899999999999999" customHeight="1">
      <c r="B98" s="148"/>
      <c r="C98" s="149"/>
      <c r="D98" s="150" t="s">
        <v>94</v>
      </c>
      <c r="E98" s="151"/>
      <c r="F98" s="151"/>
      <c r="G98" s="151"/>
      <c r="H98" s="151"/>
      <c r="I98" s="151"/>
      <c r="J98" s="152">
        <f>J132</f>
        <v>0</v>
      </c>
      <c r="K98" s="149"/>
      <c r="L98" s="153"/>
    </row>
    <row r="99" spans="1:31" s="9" customFormat="1" ht="24.95" customHeight="1">
      <c r="B99" s="142"/>
      <c r="C99" s="143"/>
      <c r="D99" s="144" t="s">
        <v>95</v>
      </c>
      <c r="E99" s="145"/>
      <c r="F99" s="145"/>
      <c r="G99" s="145"/>
      <c r="H99" s="145"/>
      <c r="I99" s="145"/>
      <c r="J99" s="146">
        <f>J136</f>
        <v>0</v>
      </c>
      <c r="K99" s="143"/>
      <c r="L99" s="147"/>
    </row>
    <row r="100" spans="1:31" s="10" customFormat="1" ht="19.899999999999999" customHeight="1">
      <c r="B100" s="148"/>
      <c r="C100" s="149"/>
      <c r="D100" s="150" t="s">
        <v>96</v>
      </c>
      <c r="E100" s="151"/>
      <c r="F100" s="151"/>
      <c r="G100" s="151"/>
      <c r="H100" s="151"/>
      <c r="I100" s="151"/>
      <c r="J100" s="152">
        <f>J137</f>
        <v>0</v>
      </c>
      <c r="K100" s="149"/>
      <c r="L100" s="153"/>
    </row>
    <row r="101" spans="1:31" s="10" customFormat="1" ht="19.899999999999999" customHeight="1">
      <c r="B101" s="148"/>
      <c r="C101" s="149"/>
      <c r="D101" s="150" t="s">
        <v>97</v>
      </c>
      <c r="E101" s="151"/>
      <c r="F101" s="151"/>
      <c r="G101" s="151"/>
      <c r="H101" s="151"/>
      <c r="I101" s="151"/>
      <c r="J101" s="152">
        <f>J163</f>
        <v>0</v>
      </c>
      <c r="K101" s="149"/>
      <c r="L101" s="153"/>
    </row>
    <row r="102" spans="1:31" s="10" customFormat="1" ht="19.899999999999999" customHeight="1">
      <c r="B102" s="148"/>
      <c r="C102" s="149"/>
      <c r="D102" s="150" t="s">
        <v>98</v>
      </c>
      <c r="E102" s="151"/>
      <c r="F102" s="151"/>
      <c r="G102" s="151"/>
      <c r="H102" s="151"/>
      <c r="I102" s="151"/>
      <c r="J102" s="152">
        <f>J181</f>
        <v>0</v>
      </c>
      <c r="K102" s="149"/>
      <c r="L102" s="153"/>
    </row>
    <row r="103" spans="1:31" s="9" customFormat="1" ht="24.95" customHeight="1">
      <c r="B103" s="142"/>
      <c r="C103" s="143"/>
      <c r="D103" s="144" t="s">
        <v>99</v>
      </c>
      <c r="E103" s="145"/>
      <c r="F103" s="145"/>
      <c r="G103" s="145"/>
      <c r="H103" s="145"/>
      <c r="I103" s="145"/>
      <c r="J103" s="146">
        <f>J190</f>
        <v>0</v>
      </c>
      <c r="K103" s="143"/>
      <c r="L103" s="147"/>
    </row>
    <row r="104" spans="1:31" s="9" customFormat="1" ht="24.95" customHeight="1">
      <c r="B104" s="142"/>
      <c r="C104" s="143"/>
      <c r="D104" s="144" t="s">
        <v>100</v>
      </c>
      <c r="E104" s="145"/>
      <c r="F104" s="145"/>
      <c r="G104" s="145"/>
      <c r="H104" s="145"/>
      <c r="I104" s="145"/>
      <c r="J104" s="146">
        <f>J192</f>
        <v>0</v>
      </c>
      <c r="K104" s="143"/>
      <c r="L104" s="147"/>
    </row>
    <row r="105" spans="1:31" s="10" customFormat="1" ht="19.899999999999999" customHeight="1">
      <c r="B105" s="148"/>
      <c r="C105" s="149"/>
      <c r="D105" s="150" t="s">
        <v>101</v>
      </c>
      <c r="E105" s="151"/>
      <c r="F105" s="151"/>
      <c r="G105" s="151"/>
      <c r="H105" s="151"/>
      <c r="I105" s="151"/>
      <c r="J105" s="152">
        <f>J193</f>
        <v>0</v>
      </c>
      <c r="K105" s="149"/>
      <c r="L105" s="153"/>
    </row>
    <row r="106" spans="1:31" s="10" customFormat="1" ht="19.899999999999999" customHeight="1">
      <c r="B106" s="148"/>
      <c r="C106" s="149"/>
      <c r="D106" s="150" t="s">
        <v>102</v>
      </c>
      <c r="E106" s="151"/>
      <c r="F106" s="151"/>
      <c r="G106" s="151"/>
      <c r="H106" s="151"/>
      <c r="I106" s="151"/>
      <c r="J106" s="152">
        <f>J195</f>
        <v>0</v>
      </c>
      <c r="K106" s="149"/>
      <c r="L106" s="153"/>
    </row>
    <row r="107" spans="1:31" s="10" customFormat="1" ht="19.899999999999999" customHeight="1">
      <c r="B107" s="148"/>
      <c r="C107" s="149"/>
      <c r="D107" s="150" t="s">
        <v>103</v>
      </c>
      <c r="E107" s="151"/>
      <c r="F107" s="151"/>
      <c r="G107" s="151"/>
      <c r="H107" s="151"/>
      <c r="I107" s="151"/>
      <c r="J107" s="152">
        <f>J198</f>
        <v>0</v>
      </c>
      <c r="K107" s="149"/>
      <c r="L107" s="153"/>
    </row>
    <row r="108" spans="1:31" s="10" customFormat="1" ht="19.899999999999999" customHeight="1">
      <c r="B108" s="148"/>
      <c r="C108" s="149"/>
      <c r="D108" s="150" t="s">
        <v>104</v>
      </c>
      <c r="E108" s="151"/>
      <c r="F108" s="151"/>
      <c r="G108" s="151"/>
      <c r="H108" s="151"/>
      <c r="I108" s="151"/>
      <c r="J108" s="152">
        <f>J200</f>
        <v>0</v>
      </c>
      <c r="K108" s="149"/>
      <c r="L108" s="153"/>
    </row>
    <row r="109" spans="1:31" s="10" customFormat="1" ht="19.899999999999999" customHeight="1">
      <c r="B109" s="148"/>
      <c r="C109" s="149"/>
      <c r="D109" s="150" t="s">
        <v>105</v>
      </c>
      <c r="E109" s="151"/>
      <c r="F109" s="151"/>
      <c r="G109" s="151"/>
      <c r="H109" s="151"/>
      <c r="I109" s="151"/>
      <c r="J109" s="152">
        <f>J202</f>
        <v>0</v>
      </c>
      <c r="K109" s="149"/>
      <c r="L109" s="153"/>
    </row>
    <row r="110" spans="1:31" s="10" customFormat="1" ht="19.899999999999999" customHeight="1">
      <c r="B110" s="148"/>
      <c r="C110" s="149"/>
      <c r="D110" s="150" t="s">
        <v>106</v>
      </c>
      <c r="E110" s="151"/>
      <c r="F110" s="151"/>
      <c r="G110" s="151"/>
      <c r="H110" s="151"/>
      <c r="I110" s="151"/>
      <c r="J110" s="152">
        <f>J204</f>
        <v>0</v>
      </c>
      <c r="K110" s="149"/>
      <c r="L110" s="153"/>
    </row>
    <row r="111" spans="1:31" s="2" customFormat="1" ht="21.75" customHeight="1">
      <c r="A111" s="33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6" spans="1:31" s="2" customFormat="1" ht="6.95" customHeight="1">
      <c r="A116" s="33"/>
      <c r="B116" s="55"/>
      <c r="C116" s="56"/>
      <c r="D116" s="56"/>
      <c r="E116" s="56"/>
      <c r="F116" s="56"/>
      <c r="G116" s="56"/>
      <c r="H116" s="56"/>
      <c r="I116" s="56"/>
      <c r="J116" s="56"/>
      <c r="K116" s="56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4.95" customHeight="1">
      <c r="A117" s="33"/>
      <c r="B117" s="34"/>
      <c r="C117" s="22" t="s">
        <v>107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6.95" customHeight="1">
      <c r="A118" s="33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12" customHeight="1">
      <c r="A119" s="33"/>
      <c r="B119" s="34"/>
      <c r="C119" s="28" t="s">
        <v>16</v>
      </c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6.5" customHeight="1">
      <c r="A120" s="33"/>
      <c r="B120" s="34"/>
      <c r="C120" s="35"/>
      <c r="D120" s="35"/>
      <c r="E120" s="276" t="str">
        <f>E7</f>
        <v>Základní školy Městské části Praha 6</v>
      </c>
      <c r="F120" s="277"/>
      <c r="G120" s="277"/>
      <c r="H120" s="277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2" customHeight="1">
      <c r="A121" s="33"/>
      <c r="B121" s="34"/>
      <c r="C121" s="28" t="s">
        <v>86</v>
      </c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30" customHeight="1">
      <c r="A122" s="33"/>
      <c r="B122" s="34"/>
      <c r="C122" s="35"/>
      <c r="D122" s="35"/>
      <c r="E122" s="245" t="str">
        <f>E9</f>
        <v>02 - ZŠ a MŠ Antonína Čermáka - Akustické řešení učeben</v>
      </c>
      <c r="F122" s="275"/>
      <c r="G122" s="275"/>
      <c r="H122" s="27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6.95" customHeight="1">
      <c r="A123" s="33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20</v>
      </c>
      <c r="D124" s="35"/>
      <c r="E124" s="35"/>
      <c r="F124" s="26" t="str">
        <f>F12</f>
        <v xml:space="preserve"> </v>
      </c>
      <c r="G124" s="35"/>
      <c r="H124" s="35"/>
      <c r="I124" s="28" t="s">
        <v>22</v>
      </c>
      <c r="J124" s="65">
        <f>IF(J12="","",J12)</f>
        <v>46191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>
      <c r="A125" s="33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24</v>
      </c>
      <c r="D126" s="35"/>
      <c r="E126" s="35"/>
      <c r="F126" s="26" t="str">
        <f>E15</f>
        <v>ZŠ a MŠ Antonína Čermáka, Praha 6</v>
      </c>
      <c r="G126" s="35"/>
      <c r="H126" s="35"/>
      <c r="I126" s="28" t="s">
        <v>29</v>
      </c>
      <c r="J126" s="31" t="str">
        <f>E21</f>
        <v xml:space="preserve"> </v>
      </c>
      <c r="K126" s="35"/>
      <c r="L126" s="50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5.2" customHeight="1">
      <c r="A127" s="33"/>
      <c r="B127" s="34"/>
      <c r="C127" s="28" t="s">
        <v>27</v>
      </c>
      <c r="D127" s="35"/>
      <c r="E127" s="35"/>
      <c r="F127" s="26" t="str">
        <f>IF(E18="","",E18)</f>
        <v>Vyplň údaj</v>
      </c>
      <c r="G127" s="35"/>
      <c r="H127" s="35"/>
      <c r="I127" s="28" t="s">
        <v>30</v>
      </c>
      <c r="J127" s="31">
        <f>E24</f>
        <v>0</v>
      </c>
      <c r="K127" s="35"/>
      <c r="L127" s="50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0.35" customHeight="1">
      <c r="A128" s="33"/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50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11" customFormat="1" ht="29.25" customHeight="1">
      <c r="A129" s="154"/>
      <c r="B129" s="155"/>
      <c r="C129" s="156" t="s">
        <v>108</v>
      </c>
      <c r="D129" s="157" t="s">
        <v>59</v>
      </c>
      <c r="E129" s="157" t="s">
        <v>55</v>
      </c>
      <c r="F129" s="157" t="s">
        <v>56</v>
      </c>
      <c r="G129" s="157" t="s">
        <v>109</v>
      </c>
      <c r="H129" s="157" t="s">
        <v>110</v>
      </c>
      <c r="I129" s="157" t="s">
        <v>111</v>
      </c>
      <c r="J129" s="158" t="s">
        <v>90</v>
      </c>
      <c r="K129" s="159" t="s">
        <v>112</v>
      </c>
      <c r="L129" s="160"/>
      <c r="M129" s="74" t="s">
        <v>1</v>
      </c>
      <c r="N129" s="75" t="s">
        <v>38</v>
      </c>
      <c r="O129" s="75" t="s">
        <v>113</v>
      </c>
      <c r="P129" s="75" t="s">
        <v>114</v>
      </c>
      <c r="Q129" s="75" t="s">
        <v>115</v>
      </c>
      <c r="R129" s="75" t="s">
        <v>116</v>
      </c>
      <c r="S129" s="75" t="s">
        <v>117</v>
      </c>
      <c r="T129" s="76" t="s">
        <v>118</v>
      </c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</row>
    <row r="130" spans="1:65" s="2" customFormat="1" ht="22.9" customHeight="1">
      <c r="A130" s="33"/>
      <c r="B130" s="34"/>
      <c r="C130" s="81" t="s">
        <v>119</v>
      </c>
      <c r="D130" s="35"/>
      <c r="E130" s="35"/>
      <c r="F130" s="35"/>
      <c r="G130" s="35"/>
      <c r="H130" s="35"/>
      <c r="I130" s="35"/>
      <c r="J130" s="161">
        <f>BK130</f>
        <v>0</v>
      </c>
      <c r="K130" s="35"/>
      <c r="L130" s="38"/>
      <c r="M130" s="77"/>
      <c r="N130" s="162"/>
      <c r="O130" s="78"/>
      <c r="P130" s="163">
        <f>P131+P136+P190+P192</f>
        <v>0</v>
      </c>
      <c r="Q130" s="78"/>
      <c r="R130" s="163">
        <f>R131+R136+R190+R192</f>
        <v>4.9502730000000001</v>
      </c>
      <c r="S130" s="78"/>
      <c r="T130" s="164">
        <f>T131+T136+T190+T192</f>
        <v>1.9980000000000001E-2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T130" s="16" t="s">
        <v>73</v>
      </c>
      <c r="AU130" s="16" t="s">
        <v>92</v>
      </c>
      <c r="BK130" s="165">
        <f>BK131+BK136+BK190+BK192</f>
        <v>0</v>
      </c>
    </row>
    <row r="131" spans="1:65" s="12" customFormat="1" ht="25.9" customHeight="1">
      <c r="B131" s="166"/>
      <c r="C131" s="167"/>
      <c r="D131" s="168" t="s">
        <v>73</v>
      </c>
      <c r="E131" s="169" t="s">
        <v>120</v>
      </c>
      <c r="F131" s="169" t="s">
        <v>121</v>
      </c>
      <c r="G131" s="167"/>
      <c r="H131" s="167"/>
      <c r="I131" s="170"/>
      <c r="J131" s="171">
        <f>BK131</f>
        <v>0</v>
      </c>
      <c r="K131" s="167"/>
      <c r="L131" s="172"/>
      <c r="M131" s="173"/>
      <c r="N131" s="174"/>
      <c r="O131" s="174"/>
      <c r="P131" s="175">
        <f>P132</f>
        <v>0</v>
      </c>
      <c r="Q131" s="174"/>
      <c r="R131" s="175">
        <f>R132</f>
        <v>0</v>
      </c>
      <c r="S131" s="174"/>
      <c r="T131" s="176">
        <f>T132</f>
        <v>0</v>
      </c>
      <c r="AR131" s="177" t="s">
        <v>82</v>
      </c>
      <c r="AT131" s="178" t="s">
        <v>73</v>
      </c>
      <c r="AU131" s="178" t="s">
        <v>74</v>
      </c>
      <c r="AY131" s="177" t="s">
        <v>122</v>
      </c>
      <c r="BK131" s="179">
        <f>BK132</f>
        <v>0</v>
      </c>
    </row>
    <row r="132" spans="1:65" s="12" customFormat="1" ht="22.9" customHeight="1">
      <c r="B132" s="166"/>
      <c r="C132" s="167"/>
      <c r="D132" s="168" t="s">
        <v>73</v>
      </c>
      <c r="E132" s="180" t="s">
        <v>123</v>
      </c>
      <c r="F132" s="180" t="s">
        <v>124</v>
      </c>
      <c r="G132" s="167"/>
      <c r="H132" s="167"/>
      <c r="I132" s="170"/>
      <c r="J132" s="181">
        <f>BK132</f>
        <v>0</v>
      </c>
      <c r="K132" s="167"/>
      <c r="L132" s="172"/>
      <c r="M132" s="173"/>
      <c r="N132" s="174"/>
      <c r="O132" s="174"/>
      <c r="P132" s="175">
        <f>SUM(P133:P135)</f>
        <v>0</v>
      </c>
      <c r="Q132" s="174"/>
      <c r="R132" s="175">
        <f>SUM(R133:R135)</f>
        <v>0</v>
      </c>
      <c r="S132" s="174"/>
      <c r="T132" s="176">
        <f>SUM(T133:T135)</f>
        <v>0</v>
      </c>
      <c r="AR132" s="177" t="s">
        <v>82</v>
      </c>
      <c r="AT132" s="178" t="s">
        <v>73</v>
      </c>
      <c r="AU132" s="178" t="s">
        <v>82</v>
      </c>
      <c r="AY132" s="177" t="s">
        <v>122</v>
      </c>
      <c r="BK132" s="179">
        <f>SUM(BK133:BK135)</f>
        <v>0</v>
      </c>
    </row>
    <row r="133" spans="1:65" s="2" customFormat="1" ht="33" customHeight="1">
      <c r="A133" s="33"/>
      <c r="B133" s="34"/>
      <c r="C133" s="182" t="s">
        <v>82</v>
      </c>
      <c r="D133" s="182" t="s">
        <v>125</v>
      </c>
      <c r="E133" s="183" t="s">
        <v>126</v>
      </c>
      <c r="F133" s="184" t="s">
        <v>127</v>
      </c>
      <c r="G133" s="185" t="s">
        <v>128</v>
      </c>
      <c r="H133" s="186">
        <v>366</v>
      </c>
      <c r="I133" s="187"/>
      <c r="J133" s="188">
        <f>ROUND(I133*H133,2)</f>
        <v>0</v>
      </c>
      <c r="K133" s="189"/>
      <c r="L133" s="38"/>
      <c r="M133" s="190" t="s">
        <v>1</v>
      </c>
      <c r="N133" s="191" t="s">
        <v>39</v>
      </c>
      <c r="O133" s="70"/>
      <c r="P133" s="192">
        <f>O133*H133</f>
        <v>0</v>
      </c>
      <c r="Q133" s="192">
        <v>0</v>
      </c>
      <c r="R133" s="192">
        <f>Q133*H133</f>
        <v>0</v>
      </c>
      <c r="S133" s="192">
        <v>0</v>
      </c>
      <c r="T133" s="19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4" t="s">
        <v>129</v>
      </c>
      <c r="AT133" s="194" t="s">
        <v>125</v>
      </c>
      <c r="AU133" s="194" t="s">
        <v>84</v>
      </c>
      <c r="AY133" s="16" t="s">
        <v>122</v>
      </c>
      <c r="BE133" s="195">
        <f>IF(N133="základní",J133,0)</f>
        <v>0</v>
      </c>
      <c r="BF133" s="195">
        <f>IF(N133="snížená",J133,0)</f>
        <v>0</v>
      </c>
      <c r="BG133" s="195">
        <f>IF(N133="zákl. přenesená",J133,0)</f>
        <v>0</v>
      </c>
      <c r="BH133" s="195">
        <f>IF(N133="sníž. přenesená",J133,0)</f>
        <v>0</v>
      </c>
      <c r="BI133" s="195">
        <f>IF(N133="nulová",J133,0)</f>
        <v>0</v>
      </c>
      <c r="BJ133" s="16" t="s">
        <v>82</v>
      </c>
      <c r="BK133" s="195">
        <f>ROUND(I133*H133,2)</f>
        <v>0</v>
      </c>
      <c r="BL133" s="16" t="s">
        <v>129</v>
      </c>
      <c r="BM133" s="194" t="s">
        <v>130</v>
      </c>
    </row>
    <row r="134" spans="1:65" s="13" customFormat="1">
      <c r="B134" s="196"/>
      <c r="C134" s="197"/>
      <c r="D134" s="198" t="s">
        <v>131</v>
      </c>
      <c r="E134" s="199" t="s">
        <v>1</v>
      </c>
      <c r="F134" s="200" t="s">
        <v>132</v>
      </c>
      <c r="G134" s="197"/>
      <c r="H134" s="199" t="s">
        <v>1</v>
      </c>
      <c r="I134" s="201"/>
      <c r="J134" s="197"/>
      <c r="K134" s="197"/>
      <c r="L134" s="202"/>
      <c r="M134" s="203"/>
      <c r="N134" s="204"/>
      <c r="O134" s="204"/>
      <c r="P134" s="204"/>
      <c r="Q134" s="204"/>
      <c r="R134" s="204"/>
      <c r="S134" s="204"/>
      <c r="T134" s="205"/>
      <c r="AT134" s="206" t="s">
        <v>131</v>
      </c>
      <c r="AU134" s="206" t="s">
        <v>84</v>
      </c>
      <c r="AV134" s="13" t="s">
        <v>82</v>
      </c>
      <c r="AW134" s="13" t="s">
        <v>32</v>
      </c>
      <c r="AX134" s="13" t="s">
        <v>74</v>
      </c>
      <c r="AY134" s="206" t="s">
        <v>122</v>
      </c>
    </row>
    <row r="135" spans="1:65" s="14" customFormat="1">
      <c r="B135" s="207"/>
      <c r="C135" s="208"/>
      <c r="D135" s="198" t="s">
        <v>131</v>
      </c>
      <c r="E135" s="209" t="s">
        <v>1</v>
      </c>
      <c r="F135" s="210" t="s">
        <v>133</v>
      </c>
      <c r="G135" s="208"/>
      <c r="H135" s="211">
        <v>366</v>
      </c>
      <c r="I135" s="212"/>
      <c r="J135" s="208"/>
      <c r="K135" s="208"/>
      <c r="L135" s="213"/>
      <c r="M135" s="214"/>
      <c r="N135" s="215"/>
      <c r="O135" s="215"/>
      <c r="P135" s="215"/>
      <c r="Q135" s="215"/>
      <c r="R135" s="215"/>
      <c r="S135" s="215"/>
      <c r="T135" s="216"/>
      <c r="AT135" s="217" t="s">
        <v>131</v>
      </c>
      <c r="AU135" s="217" t="s">
        <v>84</v>
      </c>
      <c r="AV135" s="14" t="s">
        <v>84</v>
      </c>
      <c r="AW135" s="14" t="s">
        <v>32</v>
      </c>
      <c r="AX135" s="14" t="s">
        <v>82</v>
      </c>
      <c r="AY135" s="217" t="s">
        <v>122</v>
      </c>
    </row>
    <row r="136" spans="1:65" s="12" customFormat="1" ht="25.9" customHeight="1">
      <c r="B136" s="166"/>
      <c r="C136" s="167"/>
      <c r="D136" s="168" t="s">
        <v>73</v>
      </c>
      <c r="E136" s="169" t="s">
        <v>134</v>
      </c>
      <c r="F136" s="169" t="s">
        <v>135</v>
      </c>
      <c r="G136" s="167"/>
      <c r="H136" s="167"/>
      <c r="I136" s="170"/>
      <c r="J136" s="171">
        <f>BK136</f>
        <v>0</v>
      </c>
      <c r="K136" s="167"/>
      <c r="L136" s="172"/>
      <c r="M136" s="173"/>
      <c r="N136" s="174"/>
      <c r="O136" s="174"/>
      <c r="P136" s="175">
        <f>P137+P163+P181</f>
        <v>0</v>
      </c>
      <c r="Q136" s="174"/>
      <c r="R136" s="175">
        <f>R137+R163+R181</f>
        <v>4.9502730000000001</v>
      </c>
      <c r="S136" s="174"/>
      <c r="T136" s="176">
        <f>T137+T163+T181</f>
        <v>1.9980000000000001E-2</v>
      </c>
      <c r="AR136" s="177" t="s">
        <v>84</v>
      </c>
      <c r="AT136" s="178" t="s">
        <v>73</v>
      </c>
      <c r="AU136" s="178" t="s">
        <v>74</v>
      </c>
      <c r="AY136" s="177" t="s">
        <v>122</v>
      </c>
      <c r="BK136" s="179">
        <f>BK137+BK163+BK181</f>
        <v>0</v>
      </c>
    </row>
    <row r="137" spans="1:65" s="12" customFormat="1" ht="22.9" customHeight="1">
      <c r="B137" s="166"/>
      <c r="C137" s="167"/>
      <c r="D137" s="168" t="s">
        <v>73</v>
      </c>
      <c r="E137" s="180" t="s">
        <v>136</v>
      </c>
      <c r="F137" s="180" t="s">
        <v>137</v>
      </c>
      <c r="G137" s="167"/>
      <c r="H137" s="167"/>
      <c r="I137" s="170"/>
      <c r="J137" s="181">
        <f>BK137</f>
        <v>0</v>
      </c>
      <c r="K137" s="167"/>
      <c r="L137" s="172"/>
      <c r="M137" s="173"/>
      <c r="N137" s="174"/>
      <c r="O137" s="174"/>
      <c r="P137" s="175">
        <f>SUM(P138:P162)</f>
        <v>0</v>
      </c>
      <c r="Q137" s="174"/>
      <c r="R137" s="175">
        <f>SUM(R138:R162)</f>
        <v>4.6327200000000008</v>
      </c>
      <c r="S137" s="174"/>
      <c r="T137" s="176">
        <f>SUM(T138:T162)</f>
        <v>0</v>
      </c>
      <c r="AR137" s="177" t="s">
        <v>84</v>
      </c>
      <c r="AT137" s="178" t="s">
        <v>73</v>
      </c>
      <c r="AU137" s="178" t="s">
        <v>82</v>
      </c>
      <c r="AY137" s="177" t="s">
        <v>122</v>
      </c>
      <c r="BK137" s="179">
        <f>SUM(BK138:BK162)</f>
        <v>0</v>
      </c>
    </row>
    <row r="138" spans="1:65" s="2" customFormat="1" ht="24.2" customHeight="1">
      <c r="A138" s="33"/>
      <c r="B138" s="34"/>
      <c r="C138" s="182" t="s">
        <v>84</v>
      </c>
      <c r="D138" s="182" t="s">
        <v>125</v>
      </c>
      <c r="E138" s="183" t="s">
        <v>138</v>
      </c>
      <c r="F138" s="184" t="s">
        <v>139</v>
      </c>
      <c r="G138" s="185" t="s">
        <v>128</v>
      </c>
      <c r="H138" s="186">
        <v>366</v>
      </c>
      <c r="I138" s="187"/>
      <c r="J138" s="188">
        <f>ROUND(I138*H138,2)</f>
        <v>0</v>
      </c>
      <c r="K138" s="189"/>
      <c r="L138" s="38"/>
      <c r="M138" s="190" t="s">
        <v>1</v>
      </c>
      <c r="N138" s="191" t="s">
        <v>39</v>
      </c>
      <c r="O138" s="70"/>
      <c r="P138" s="192">
        <f>O138*H138</f>
        <v>0</v>
      </c>
      <c r="Q138" s="192">
        <v>7.0600000000000003E-3</v>
      </c>
      <c r="R138" s="192">
        <f>Q138*H138</f>
        <v>2.5839600000000003</v>
      </c>
      <c r="S138" s="192">
        <v>0</v>
      </c>
      <c r="T138" s="193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4" t="s">
        <v>140</v>
      </c>
      <c r="AT138" s="194" t="s">
        <v>125</v>
      </c>
      <c r="AU138" s="194" t="s">
        <v>84</v>
      </c>
      <c r="AY138" s="16" t="s">
        <v>122</v>
      </c>
      <c r="BE138" s="195">
        <f>IF(N138="základní",J138,0)</f>
        <v>0</v>
      </c>
      <c r="BF138" s="195">
        <f>IF(N138="snížená",J138,0)</f>
        <v>0</v>
      </c>
      <c r="BG138" s="195">
        <f>IF(N138="zákl. přenesená",J138,0)</f>
        <v>0</v>
      </c>
      <c r="BH138" s="195">
        <f>IF(N138="sníž. přenesená",J138,0)</f>
        <v>0</v>
      </c>
      <c r="BI138" s="195">
        <f>IF(N138="nulová",J138,0)</f>
        <v>0</v>
      </c>
      <c r="BJ138" s="16" t="s">
        <v>82</v>
      </c>
      <c r="BK138" s="195">
        <f>ROUND(I138*H138,2)</f>
        <v>0</v>
      </c>
      <c r="BL138" s="16" t="s">
        <v>140</v>
      </c>
      <c r="BM138" s="194" t="s">
        <v>141</v>
      </c>
    </row>
    <row r="139" spans="1:65" s="13" customFormat="1" ht="22.5">
      <c r="B139" s="196"/>
      <c r="C139" s="197"/>
      <c r="D139" s="198" t="s">
        <v>131</v>
      </c>
      <c r="E139" s="199" t="s">
        <v>1</v>
      </c>
      <c r="F139" s="200" t="s">
        <v>142</v>
      </c>
      <c r="G139" s="197"/>
      <c r="H139" s="199" t="s">
        <v>1</v>
      </c>
      <c r="I139" s="201"/>
      <c r="J139" s="197"/>
      <c r="K139" s="197"/>
      <c r="L139" s="202"/>
      <c r="M139" s="203"/>
      <c r="N139" s="204"/>
      <c r="O139" s="204"/>
      <c r="P139" s="204"/>
      <c r="Q139" s="204"/>
      <c r="R139" s="204"/>
      <c r="S139" s="204"/>
      <c r="T139" s="205"/>
      <c r="AT139" s="206" t="s">
        <v>131</v>
      </c>
      <c r="AU139" s="206" t="s">
        <v>84</v>
      </c>
      <c r="AV139" s="13" t="s">
        <v>82</v>
      </c>
      <c r="AW139" s="13" t="s">
        <v>32</v>
      </c>
      <c r="AX139" s="13" t="s">
        <v>74</v>
      </c>
      <c r="AY139" s="206" t="s">
        <v>122</v>
      </c>
    </row>
    <row r="140" spans="1:65" s="13" customFormat="1">
      <c r="B140" s="196"/>
      <c r="C140" s="197"/>
      <c r="D140" s="198" t="s">
        <v>131</v>
      </c>
      <c r="E140" s="199" t="s">
        <v>1</v>
      </c>
      <c r="F140" s="200" t="s">
        <v>143</v>
      </c>
      <c r="G140" s="197"/>
      <c r="H140" s="199" t="s">
        <v>1</v>
      </c>
      <c r="I140" s="201"/>
      <c r="J140" s="197"/>
      <c r="K140" s="197"/>
      <c r="L140" s="202"/>
      <c r="M140" s="203"/>
      <c r="N140" s="204"/>
      <c r="O140" s="204"/>
      <c r="P140" s="204"/>
      <c r="Q140" s="204"/>
      <c r="R140" s="204"/>
      <c r="S140" s="204"/>
      <c r="T140" s="205"/>
      <c r="AT140" s="206" t="s">
        <v>131</v>
      </c>
      <c r="AU140" s="206" t="s">
        <v>84</v>
      </c>
      <c r="AV140" s="13" t="s">
        <v>82</v>
      </c>
      <c r="AW140" s="13" t="s">
        <v>32</v>
      </c>
      <c r="AX140" s="13" t="s">
        <v>74</v>
      </c>
      <c r="AY140" s="206" t="s">
        <v>122</v>
      </c>
    </row>
    <row r="141" spans="1:65" s="14" customFormat="1">
      <c r="B141" s="207"/>
      <c r="C141" s="208"/>
      <c r="D141" s="198" t="s">
        <v>131</v>
      </c>
      <c r="E141" s="209" t="s">
        <v>1</v>
      </c>
      <c r="F141" s="210" t="s">
        <v>133</v>
      </c>
      <c r="G141" s="208"/>
      <c r="H141" s="211">
        <v>366</v>
      </c>
      <c r="I141" s="212"/>
      <c r="J141" s="208"/>
      <c r="K141" s="208"/>
      <c r="L141" s="213"/>
      <c r="M141" s="214"/>
      <c r="N141" s="215"/>
      <c r="O141" s="215"/>
      <c r="P141" s="215"/>
      <c r="Q141" s="215"/>
      <c r="R141" s="215"/>
      <c r="S141" s="215"/>
      <c r="T141" s="216"/>
      <c r="AT141" s="217" t="s">
        <v>131</v>
      </c>
      <c r="AU141" s="217" t="s">
        <v>84</v>
      </c>
      <c r="AV141" s="14" t="s">
        <v>84</v>
      </c>
      <c r="AW141" s="14" t="s">
        <v>32</v>
      </c>
      <c r="AX141" s="14" t="s">
        <v>82</v>
      </c>
      <c r="AY141" s="217" t="s">
        <v>122</v>
      </c>
    </row>
    <row r="142" spans="1:65" s="2" customFormat="1" ht="33" customHeight="1">
      <c r="A142" s="33"/>
      <c r="B142" s="34"/>
      <c r="C142" s="218" t="s">
        <v>144</v>
      </c>
      <c r="D142" s="218" t="s">
        <v>145</v>
      </c>
      <c r="E142" s="219" t="s">
        <v>146</v>
      </c>
      <c r="F142" s="220" t="s">
        <v>147</v>
      </c>
      <c r="G142" s="221" t="s">
        <v>128</v>
      </c>
      <c r="H142" s="222">
        <v>384.3</v>
      </c>
      <c r="I142" s="223"/>
      <c r="J142" s="224">
        <f>ROUND(I142*H142,2)</f>
        <v>0</v>
      </c>
      <c r="K142" s="225"/>
      <c r="L142" s="226"/>
      <c r="M142" s="227" t="s">
        <v>1</v>
      </c>
      <c r="N142" s="228" t="s">
        <v>39</v>
      </c>
      <c r="O142" s="70"/>
      <c r="P142" s="192">
        <f>O142*H142</f>
        <v>0</v>
      </c>
      <c r="Q142" s="192">
        <v>1.6000000000000001E-3</v>
      </c>
      <c r="R142" s="192">
        <f>Q142*H142</f>
        <v>0.61488000000000009</v>
      </c>
      <c r="S142" s="192">
        <v>0</v>
      </c>
      <c r="T142" s="19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4" t="s">
        <v>148</v>
      </c>
      <c r="AT142" s="194" t="s">
        <v>145</v>
      </c>
      <c r="AU142" s="194" t="s">
        <v>84</v>
      </c>
      <c r="AY142" s="16" t="s">
        <v>122</v>
      </c>
      <c r="BE142" s="195">
        <f>IF(N142="základní",J142,0)</f>
        <v>0</v>
      </c>
      <c r="BF142" s="195">
        <f>IF(N142="snížená",J142,0)</f>
        <v>0</v>
      </c>
      <c r="BG142" s="195">
        <f>IF(N142="zákl. přenesená",J142,0)</f>
        <v>0</v>
      </c>
      <c r="BH142" s="195">
        <f>IF(N142="sníž. přenesená",J142,0)</f>
        <v>0</v>
      </c>
      <c r="BI142" s="195">
        <f>IF(N142="nulová",J142,0)</f>
        <v>0</v>
      </c>
      <c r="BJ142" s="16" t="s">
        <v>82</v>
      </c>
      <c r="BK142" s="195">
        <f>ROUND(I142*H142,2)</f>
        <v>0</v>
      </c>
      <c r="BL142" s="16" t="s">
        <v>140</v>
      </c>
      <c r="BM142" s="194" t="s">
        <v>149</v>
      </c>
    </row>
    <row r="143" spans="1:65" s="13" customFormat="1" ht="22.5">
      <c r="B143" s="196"/>
      <c r="C143" s="197"/>
      <c r="D143" s="198" t="s">
        <v>131</v>
      </c>
      <c r="E143" s="199" t="s">
        <v>1</v>
      </c>
      <c r="F143" s="200" t="s">
        <v>150</v>
      </c>
      <c r="G143" s="197"/>
      <c r="H143" s="199" t="s">
        <v>1</v>
      </c>
      <c r="I143" s="201"/>
      <c r="J143" s="197"/>
      <c r="K143" s="197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131</v>
      </c>
      <c r="AU143" s="206" t="s">
        <v>84</v>
      </c>
      <c r="AV143" s="13" t="s">
        <v>82</v>
      </c>
      <c r="AW143" s="13" t="s">
        <v>32</v>
      </c>
      <c r="AX143" s="13" t="s">
        <v>74</v>
      </c>
      <c r="AY143" s="206" t="s">
        <v>122</v>
      </c>
    </row>
    <row r="144" spans="1:65" s="13" customFormat="1" ht="22.5">
      <c r="B144" s="196"/>
      <c r="C144" s="197"/>
      <c r="D144" s="198" t="s">
        <v>131</v>
      </c>
      <c r="E144" s="199" t="s">
        <v>1</v>
      </c>
      <c r="F144" s="200" t="s">
        <v>151</v>
      </c>
      <c r="G144" s="197"/>
      <c r="H144" s="199" t="s">
        <v>1</v>
      </c>
      <c r="I144" s="201"/>
      <c r="J144" s="197"/>
      <c r="K144" s="197"/>
      <c r="L144" s="202"/>
      <c r="M144" s="203"/>
      <c r="N144" s="204"/>
      <c r="O144" s="204"/>
      <c r="P144" s="204"/>
      <c r="Q144" s="204"/>
      <c r="R144" s="204"/>
      <c r="S144" s="204"/>
      <c r="T144" s="205"/>
      <c r="AT144" s="206" t="s">
        <v>131</v>
      </c>
      <c r="AU144" s="206" t="s">
        <v>84</v>
      </c>
      <c r="AV144" s="13" t="s">
        <v>82</v>
      </c>
      <c r="AW144" s="13" t="s">
        <v>32</v>
      </c>
      <c r="AX144" s="13" t="s">
        <v>74</v>
      </c>
      <c r="AY144" s="206" t="s">
        <v>122</v>
      </c>
    </row>
    <row r="145" spans="1:65" s="13" customFormat="1" ht="22.5">
      <c r="B145" s="196"/>
      <c r="C145" s="197"/>
      <c r="D145" s="198" t="s">
        <v>131</v>
      </c>
      <c r="E145" s="199" t="s">
        <v>1</v>
      </c>
      <c r="F145" s="200" t="s">
        <v>152</v>
      </c>
      <c r="G145" s="197"/>
      <c r="H145" s="199" t="s">
        <v>1</v>
      </c>
      <c r="I145" s="201"/>
      <c r="J145" s="197"/>
      <c r="K145" s="197"/>
      <c r="L145" s="202"/>
      <c r="M145" s="203"/>
      <c r="N145" s="204"/>
      <c r="O145" s="204"/>
      <c r="P145" s="204"/>
      <c r="Q145" s="204"/>
      <c r="R145" s="204"/>
      <c r="S145" s="204"/>
      <c r="T145" s="205"/>
      <c r="AT145" s="206" t="s">
        <v>131</v>
      </c>
      <c r="AU145" s="206" t="s">
        <v>84</v>
      </c>
      <c r="AV145" s="13" t="s">
        <v>82</v>
      </c>
      <c r="AW145" s="13" t="s">
        <v>32</v>
      </c>
      <c r="AX145" s="13" t="s">
        <v>74</v>
      </c>
      <c r="AY145" s="206" t="s">
        <v>122</v>
      </c>
    </row>
    <row r="146" spans="1:65" s="13" customFormat="1" ht="22.5">
      <c r="B146" s="196"/>
      <c r="C146" s="197"/>
      <c r="D146" s="198" t="s">
        <v>131</v>
      </c>
      <c r="E146" s="199" t="s">
        <v>1</v>
      </c>
      <c r="F146" s="200" t="s">
        <v>153</v>
      </c>
      <c r="G146" s="197"/>
      <c r="H146" s="199" t="s">
        <v>1</v>
      </c>
      <c r="I146" s="201"/>
      <c r="J146" s="197"/>
      <c r="K146" s="197"/>
      <c r="L146" s="202"/>
      <c r="M146" s="203"/>
      <c r="N146" s="204"/>
      <c r="O146" s="204"/>
      <c r="P146" s="204"/>
      <c r="Q146" s="204"/>
      <c r="R146" s="204"/>
      <c r="S146" s="204"/>
      <c r="T146" s="205"/>
      <c r="AT146" s="206" t="s">
        <v>131</v>
      </c>
      <c r="AU146" s="206" t="s">
        <v>84</v>
      </c>
      <c r="AV146" s="13" t="s">
        <v>82</v>
      </c>
      <c r="AW146" s="13" t="s">
        <v>32</v>
      </c>
      <c r="AX146" s="13" t="s">
        <v>74</v>
      </c>
      <c r="AY146" s="206" t="s">
        <v>122</v>
      </c>
    </row>
    <row r="147" spans="1:65" s="14" customFormat="1">
      <c r="B147" s="207"/>
      <c r="C147" s="208"/>
      <c r="D147" s="198" t="s">
        <v>131</v>
      </c>
      <c r="E147" s="209" t="s">
        <v>1</v>
      </c>
      <c r="F147" s="210" t="s">
        <v>154</v>
      </c>
      <c r="G147" s="208"/>
      <c r="H147" s="211">
        <v>366</v>
      </c>
      <c r="I147" s="212"/>
      <c r="J147" s="208"/>
      <c r="K147" s="208"/>
      <c r="L147" s="213"/>
      <c r="M147" s="214"/>
      <c r="N147" s="215"/>
      <c r="O147" s="215"/>
      <c r="P147" s="215"/>
      <c r="Q147" s="215"/>
      <c r="R147" s="215"/>
      <c r="S147" s="215"/>
      <c r="T147" s="216"/>
      <c r="AT147" s="217" t="s">
        <v>131</v>
      </c>
      <c r="AU147" s="217" t="s">
        <v>84</v>
      </c>
      <c r="AV147" s="14" t="s">
        <v>84</v>
      </c>
      <c r="AW147" s="14" t="s">
        <v>32</v>
      </c>
      <c r="AX147" s="14" t="s">
        <v>82</v>
      </c>
      <c r="AY147" s="217" t="s">
        <v>122</v>
      </c>
    </row>
    <row r="148" spans="1:65" s="14" customFormat="1">
      <c r="B148" s="207"/>
      <c r="C148" s="208"/>
      <c r="D148" s="198" t="s">
        <v>131</v>
      </c>
      <c r="E148" s="208"/>
      <c r="F148" s="210" t="s">
        <v>155</v>
      </c>
      <c r="G148" s="208"/>
      <c r="H148" s="211">
        <v>384.3</v>
      </c>
      <c r="I148" s="212"/>
      <c r="J148" s="208"/>
      <c r="K148" s="208"/>
      <c r="L148" s="213"/>
      <c r="M148" s="214"/>
      <c r="N148" s="215"/>
      <c r="O148" s="215"/>
      <c r="P148" s="215"/>
      <c r="Q148" s="215"/>
      <c r="R148" s="215"/>
      <c r="S148" s="215"/>
      <c r="T148" s="216"/>
      <c r="AT148" s="217" t="s">
        <v>131</v>
      </c>
      <c r="AU148" s="217" t="s">
        <v>84</v>
      </c>
      <c r="AV148" s="14" t="s">
        <v>84</v>
      </c>
      <c r="AW148" s="14" t="s">
        <v>4</v>
      </c>
      <c r="AX148" s="14" t="s">
        <v>82</v>
      </c>
      <c r="AY148" s="217" t="s">
        <v>122</v>
      </c>
    </row>
    <row r="149" spans="1:65" s="2" customFormat="1" ht="24.2" customHeight="1">
      <c r="A149" s="33"/>
      <c r="B149" s="34"/>
      <c r="C149" s="182" t="s">
        <v>129</v>
      </c>
      <c r="D149" s="182" t="s">
        <v>125</v>
      </c>
      <c r="E149" s="183" t="s">
        <v>156</v>
      </c>
      <c r="F149" s="184" t="s">
        <v>157</v>
      </c>
      <c r="G149" s="185" t="s">
        <v>128</v>
      </c>
      <c r="H149" s="186">
        <v>366</v>
      </c>
      <c r="I149" s="187"/>
      <c r="J149" s="188">
        <f>ROUND(I149*H149,2)</f>
        <v>0</v>
      </c>
      <c r="K149" s="189"/>
      <c r="L149" s="38"/>
      <c r="M149" s="190" t="s">
        <v>1</v>
      </c>
      <c r="N149" s="191" t="s">
        <v>39</v>
      </c>
      <c r="O149" s="70"/>
      <c r="P149" s="192">
        <f>O149*H149</f>
        <v>0</v>
      </c>
      <c r="Q149" s="192">
        <v>0</v>
      </c>
      <c r="R149" s="192">
        <f>Q149*H149</f>
        <v>0</v>
      </c>
      <c r="S149" s="192">
        <v>0</v>
      </c>
      <c r="T149" s="19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4" t="s">
        <v>140</v>
      </c>
      <c r="AT149" s="194" t="s">
        <v>125</v>
      </c>
      <c r="AU149" s="194" t="s">
        <v>84</v>
      </c>
      <c r="AY149" s="16" t="s">
        <v>122</v>
      </c>
      <c r="BE149" s="195">
        <f>IF(N149="základní",J149,0)</f>
        <v>0</v>
      </c>
      <c r="BF149" s="195">
        <f>IF(N149="snížená",J149,0)</f>
        <v>0</v>
      </c>
      <c r="BG149" s="195">
        <f>IF(N149="zákl. přenesená",J149,0)</f>
        <v>0</v>
      </c>
      <c r="BH149" s="195">
        <f>IF(N149="sníž. přenesená",J149,0)</f>
        <v>0</v>
      </c>
      <c r="BI149" s="195">
        <f>IF(N149="nulová",J149,0)</f>
        <v>0</v>
      </c>
      <c r="BJ149" s="16" t="s">
        <v>82</v>
      </c>
      <c r="BK149" s="195">
        <f>ROUND(I149*H149,2)</f>
        <v>0</v>
      </c>
      <c r="BL149" s="16" t="s">
        <v>140</v>
      </c>
      <c r="BM149" s="194" t="s">
        <v>158</v>
      </c>
    </row>
    <row r="150" spans="1:65" s="2" customFormat="1" ht="24.2" customHeight="1">
      <c r="A150" s="33"/>
      <c r="B150" s="34"/>
      <c r="C150" s="218" t="s">
        <v>159</v>
      </c>
      <c r="D150" s="218" t="s">
        <v>145</v>
      </c>
      <c r="E150" s="219" t="s">
        <v>160</v>
      </c>
      <c r="F150" s="220" t="s">
        <v>161</v>
      </c>
      <c r="G150" s="221" t="s">
        <v>128</v>
      </c>
      <c r="H150" s="222">
        <v>384.3</v>
      </c>
      <c r="I150" s="223"/>
      <c r="J150" s="224">
        <f>ROUND(I150*H150,2)</f>
        <v>0</v>
      </c>
      <c r="K150" s="225"/>
      <c r="L150" s="226"/>
      <c r="M150" s="227" t="s">
        <v>1</v>
      </c>
      <c r="N150" s="228" t="s">
        <v>39</v>
      </c>
      <c r="O150" s="70"/>
      <c r="P150" s="192">
        <f>O150*H150</f>
        <v>0</v>
      </c>
      <c r="Q150" s="192">
        <v>3.5999999999999999E-3</v>
      </c>
      <c r="R150" s="192">
        <f>Q150*H150</f>
        <v>1.38348</v>
      </c>
      <c r="S150" s="192">
        <v>0</v>
      </c>
      <c r="T150" s="19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4" t="s">
        <v>148</v>
      </c>
      <c r="AT150" s="194" t="s">
        <v>145</v>
      </c>
      <c r="AU150" s="194" t="s">
        <v>84</v>
      </c>
      <c r="AY150" s="16" t="s">
        <v>122</v>
      </c>
      <c r="BE150" s="195">
        <f>IF(N150="základní",J150,0)</f>
        <v>0</v>
      </c>
      <c r="BF150" s="195">
        <f>IF(N150="snížená",J150,0)</f>
        <v>0</v>
      </c>
      <c r="BG150" s="195">
        <f>IF(N150="zákl. přenesená",J150,0)</f>
        <v>0</v>
      </c>
      <c r="BH150" s="195">
        <f>IF(N150="sníž. přenesená",J150,0)</f>
        <v>0</v>
      </c>
      <c r="BI150" s="195">
        <f>IF(N150="nulová",J150,0)</f>
        <v>0</v>
      </c>
      <c r="BJ150" s="16" t="s">
        <v>82</v>
      </c>
      <c r="BK150" s="195">
        <f>ROUND(I150*H150,2)</f>
        <v>0</v>
      </c>
      <c r="BL150" s="16" t="s">
        <v>140</v>
      </c>
      <c r="BM150" s="194" t="s">
        <v>162</v>
      </c>
    </row>
    <row r="151" spans="1:65" s="14" customFormat="1">
      <c r="B151" s="207"/>
      <c r="C151" s="208"/>
      <c r="D151" s="198" t="s">
        <v>131</v>
      </c>
      <c r="E151" s="208"/>
      <c r="F151" s="210" t="s">
        <v>155</v>
      </c>
      <c r="G151" s="208"/>
      <c r="H151" s="211">
        <v>384.3</v>
      </c>
      <c r="I151" s="212"/>
      <c r="J151" s="208"/>
      <c r="K151" s="208"/>
      <c r="L151" s="213"/>
      <c r="M151" s="214"/>
      <c r="N151" s="215"/>
      <c r="O151" s="215"/>
      <c r="P151" s="215"/>
      <c r="Q151" s="215"/>
      <c r="R151" s="215"/>
      <c r="S151" s="215"/>
      <c r="T151" s="216"/>
      <c r="AT151" s="217" t="s">
        <v>131</v>
      </c>
      <c r="AU151" s="217" t="s">
        <v>84</v>
      </c>
      <c r="AV151" s="14" t="s">
        <v>84</v>
      </c>
      <c r="AW151" s="14" t="s">
        <v>4</v>
      </c>
      <c r="AX151" s="14" t="s">
        <v>82</v>
      </c>
      <c r="AY151" s="217" t="s">
        <v>122</v>
      </c>
    </row>
    <row r="152" spans="1:65" s="2" customFormat="1" ht="21.75" customHeight="1">
      <c r="A152" s="33"/>
      <c r="B152" s="34"/>
      <c r="C152" s="182" t="s">
        <v>163</v>
      </c>
      <c r="D152" s="182" t="s">
        <v>125</v>
      </c>
      <c r="E152" s="183" t="s">
        <v>164</v>
      </c>
      <c r="F152" s="184" t="s">
        <v>165</v>
      </c>
      <c r="G152" s="185" t="s">
        <v>128</v>
      </c>
      <c r="H152" s="186">
        <v>30</v>
      </c>
      <c r="I152" s="187"/>
      <c r="J152" s="188">
        <f>ROUND(I152*H152,2)</f>
        <v>0</v>
      </c>
      <c r="K152" s="189"/>
      <c r="L152" s="38"/>
      <c r="M152" s="190" t="s">
        <v>1</v>
      </c>
      <c r="N152" s="191" t="s">
        <v>39</v>
      </c>
      <c r="O152" s="70"/>
      <c r="P152" s="192">
        <f>O152*H152</f>
        <v>0</v>
      </c>
      <c r="Q152" s="192">
        <v>0</v>
      </c>
      <c r="R152" s="192">
        <f>Q152*H152</f>
        <v>0</v>
      </c>
      <c r="S152" s="192">
        <v>0</v>
      </c>
      <c r="T152" s="19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4" t="s">
        <v>140</v>
      </c>
      <c r="AT152" s="194" t="s">
        <v>125</v>
      </c>
      <c r="AU152" s="194" t="s">
        <v>84</v>
      </c>
      <c r="AY152" s="16" t="s">
        <v>122</v>
      </c>
      <c r="BE152" s="195">
        <f>IF(N152="základní",J152,0)</f>
        <v>0</v>
      </c>
      <c r="BF152" s="195">
        <f>IF(N152="snížená",J152,0)</f>
        <v>0</v>
      </c>
      <c r="BG152" s="195">
        <f>IF(N152="zákl. přenesená",J152,0)</f>
        <v>0</v>
      </c>
      <c r="BH152" s="195">
        <f>IF(N152="sníž. přenesená",J152,0)</f>
        <v>0</v>
      </c>
      <c r="BI152" s="195">
        <f>IF(N152="nulová",J152,0)</f>
        <v>0</v>
      </c>
      <c r="BJ152" s="16" t="s">
        <v>82</v>
      </c>
      <c r="BK152" s="195">
        <f>ROUND(I152*H152,2)</f>
        <v>0</v>
      </c>
      <c r="BL152" s="16" t="s">
        <v>140</v>
      </c>
      <c r="BM152" s="194" t="s">
        <v>166</v>
      </c>
    </row>
    <row r="153" spans="1:65" s="13" customFormat="1" ht="33.75">
      <c r="B153" s="196"/>
      <c r="C153" s="197"/>
      <c r="D153" s="198" t="s">
        <v>131</v>
      </c>
      <c r="E153" s="199" t="s">
        <v>1</v>
      </c>
      <c r="F153" s="200" t="s">
        <v>167</v>
      </c>
      <c r="G153" s="197"/>
      <c r="H153" s="199" t="s">
        <v>1</v>
      </c>
      <c r="I153" s="201"/>
      <c r="J153" s="197"/>
      <c r="K153" s="197"/>
      <c r="L153" s="202"/>
      <c r="M153" s="203"/>
      <c r="N153" s="204"/>
      <c r="O153" s="204"/>
      <c r="P153" s="204"/>
      <c r="Q153" s="204"/>
      <c r="R153" s="204"/>
      <c r="S153" s="204"/>
      <c r="T153" s="205"/>
      <c r="AT153" s="206" t="s">
        <v>131</v>
      </c>
      <c r="AU153" s="206" t="s">
        <v>84</v>
      </c>
      <c r="AV153" s="13" t="s">
        <v>82</v>
      </c>
      <c r="AW153" s="13" t="s">
        <v>32</v>
      </c>
      <c r="AX153" s="13" t="s">
        <v>74</v>
      </c>
      <c r="AY153" s="206" t="s">
        <v>122</v>
      </c>
    </row>
    <row r="154" spans="1:65" s="13" customFormat="1" ht="22.5">
      <c r="B154" s="196"/>
      <c r="C154" s="197"/>
      <c r="D154" s="198" t="s">
        <v>131</v>
      </c>
      <c r="E154" s="199" t="s">
        <v>1</v>
      </c>
      <c r="F154" s="200" t="s">
        <v>168</v>
      </c>
      <c r="G154" s="197"/>
      <c r="H154" s="199" t="s">
        <v>1</v>
      </c>
      <c r="I154" s="201"/>
      <c r="J154" s="197"/>
      <c r="K154" s="197"/>
      <c r="L154" s="202"/>
      <c r="M154" s="203"/>
      <c r="N154" s="204"/>
      <c r="O154" s="204"/>
      <c r="P154" s="204"/>
      <c r="Q154" s="204"/>
      <c r="R154" s="204"/>
      <c r="S154" s="204"/>
      <c r="T154" s="205"/>
      <c r="AT154" s="206" t="s">
        <v>131</v>
      </c>
      <c r="AU154" s="206" t="s">
        <v>84</v>
      </c>
      <c r="AV154" s="13" t="s">
        <v>82</v>
      </c>
      <c r="AW154" s="13" t="s">
        <v>32</v>
      </c>
      <c r="AX154" s="13" t="s">
        <v>74</v>
      </c>
      <c r="AY154" s="206" t="s">
        <v>122</v>
      </c>
    </row>
    <row r="155" spans="1:65" s="14" customFormat="1">
      <c r="B155" s="207"/>
      <c r="C155" s="208"/>
      <c r="D155" s="198" t="s">
        <v>131</v>
      </c>
      <c r="E155" s="209" t="s">
        <v>1</v>
      </c>
      <c r="F155" s="210" t="s">
        <v>169</v>
      </c>
      <c r="G155" s="208"/>
      <c r="H155" s="211">
        <v>30</v>
      </c>
      <c r="I155" s="212"/>
      <c r="J155" s="208"/>
      <c r="K155" s="208"/>
      <c r="L155" s="213"/>
      <c r="M155" s="214"/>
      <c r="N155" s="215"/>
      <c r="O155" s="215"/>
      <c r="P155" s="215"/>
      <c r="Q155" s="215"/>
      <c r="R155" s="215"/>
      <c r="S155" s="215"/>
      <c r="T155" s="216"/>
      <c r="AT155" s="217" t="s">
        <v>131</v>
      </c>
      <c r="AU155" s="217" t="s">
        <v>84</v>
      </c>
      <c r="AV155" s="14" t="s">
        <v>84</v>
      </c>
      <c r="AW155" s="14" t="s">
        <v>32</v>
      </c>
      <c r="AX155" s="14" t="s">
        <v>82</v>
      </c>
      <c r="AY155" s="217" t="s">
        <v>122</v>
      </c>
    </row>
    <row r="156" spans="1:65" s="2" customFormat="1" ht="16.5" customHeight="1">
      <c r="A156" s="33"/>
      <c r="B156" s="34"/>
      <c r="C156" s="218" t="s">
        <v>170</v>
      </c>
      <c r="D156" s="218" t="s">
        <v>145</v>
      </c>
      <c r="E156" s="219" t="s">
        <v>171</v>
      </c>
      <c r="F156" s="220" t="s">
        <v>172</v>
      </c>
      <c r="G156" s="221" t="s">
        <v>128</v>
      </c>
      <c r="H156" s="222">
        <v>31.5</v>
      </c>
      <c r="I156" s="223"/>
      <c r="J156" s="224">
        <f>ROUND(I156*H156,2)</f>
        <v>0</v>
      </c>
      <c r="K156" s="225"/>
      <c r="L156" s="226"/>
      <c r="M156" s="227" t="s">
        <v>1</v>
      </c>
      <c r="N156" s="228" t="s">
        <v>39</v>
      </c>
      <c r="O156" s="70"/>
      <c r="P156" s="192">
        <f>O156*H156</f>
        <v>0</v>
      </c>
      <c r="Q156" s="192">
        <v>1.6000000000000001E-3</v>
      </c>
      <c r="R156" s="192">
        <f>Q156*H156</f>
        <v>5.04E-2</v>
      </c>
      <c r="S156" s="192">
        <v>0</v>
      </c>
      <c r="T156" s="19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4" t="s">
        <v>148</v>
      </c>
      <c r="AT156" s="194" t="s">
        <v>145</v>
      </c>
      <c r="AU156" s="194" t="s">
        <v>84</v>
      </c>
      <c r="AY156" s="16" t="s">
        <v>122</v>
      </c>
      <c r="BE156" s="195">
        <f>IF(N156="základní",J156,0)</f>
        <v>0</v>
      </c>
      <c r="BF156" s="195">
        <f>IF(N156="snížená",J156,0)</f>
        <v>0</v>
      </c>
      <c r="BG156" s="195">
        <f>IF(N156="zákl. přenesená",J156,0)</f>
        <v>0</v>
      </c>
      <c r="BH156" s="195">
        <f>IF(N156="sníž. přenesená",J156,0)</f>
        <v>0</v>
      </c>
      <c r="BI156" s="195">
        <f>IF(N156="nulová",J156,0)</f>
        <v>0</v>
      </c>
      <c r="BJ156" s="16" t="s">
        <v>82</v>
      </c>
      <c r="BK156" s="195">
        <f>ROUND(I156*H156,2)</f>
        <v>0</v>
      </c>
      <c r="BL156" s="16" t="s">
        <v>140</v>
      </c>
      <c r="BM156" s="194" t="s">
        <v>173</v>
      </c>
    </row>
    <row r="157" spans="1:65" s="13" customFormat="1" ht="33.75">
      <c r="B157" s="196"/>
      <c r="C157" s="197"/>
      <c r="D157" s="198" t="s">
        <v>131</v>
      </c>
      <c r="E157" s="199" t="s">
        <v>1</v>
      </c>
      <c r="F157" s="200" t="s">
        <v>174</v>
      </c>
      <c r="G157" s="197"/>
      <c r="H157" s="199" t="s">
        <v>1</v>
      </c>
      <c r="I157" s="201"/>
      <c r="J157" s="197"/>
      <c r="K157" s="197"/>
      <c r="L157" s="202"/>
      <c r="M157" s="203"/>
      <c r="N157" s="204"/>
      <c r="O157" s="204"/>
      <c r="P157" s="204"/>
      <c r="Q157" s="204"/>
      <c r="R157" s="204"/>
      <c r="S157" s="204"/>
      <c r="T157" s="205"/>
      <c r="AT157" s="206" t="s">
        <v>131</v>
      </c>
      <c r="AU157" s="206" t="s">
        <v>84</v>
      </c>
      <c r="AV157" s="13" t="s">
        <v>82</v>
      </c>
      <c r="AW157" s="13" t="s">
        <v>32</v>
      </c>
      <c r="AX157" s="13" t="s">
        <v>74</v>
      </c>
      <c r="AY157" s="206" t="s">
        <v>122</v>
      </c>
    </row>
    <row r="158" spans="1:65" s="13" customFormat="1" ht="22.5">
      <c r="B158" s="196"/>
      <c r="C158" s="197"/>
      <c r="D158" s="198" t="s">
        <v>131</v>
      </c>
      <c r="E158" s="199" t="s">
        <v>1</v>
      </c>
      <c r="F158" s="200" t="s">
        <v>175</v>
      </c>
      <c r="G158" s="197"/>
      <c r="H158" s="199" t="s">
        <v>1</v>
      </c>
      <c r="I158" s="201"/>
      <c r="J158" s="197"/>
      <c r="K158" s="197"/>
      <c r="L158" s="202"/>
      <c r="M158" s="203"/>
      <c r="N158" s="204"/>
      <c r="O158" s="204"/>
      <c r="P158" s="204"/>
      <c r="Q158" s="204"/>
      <c r="R158" s="204"/>
      <c r="S158" s="204"/>
      <c r="T158" s="205"/>
      <c r="AT158" s="206" t="s">
        <v>131</v>
      </c>
      <c r="AU158" s="206" t="s">
        <v>84</v>
      </c>
      <c r="AV158" s="13" t="s">
        <v>82</v>
      </c>
      <c r="AW158" s="13" t="s">
        <v>32</v>
      </c>
      <c r="AX158" s="13" t="s">
        <v>74</v>
      </c>
      <c r="AY158" s="206" t="s">
        <v>122</v>
      </c>
    </row>
    <row r="159" spans="1:65" s="14" customFormat="1">
      <c r="B159" s="207"/>
      <c r="C159" s="208"/>
      <c r="D159" s="198" t="s">
        <v>131</v>
      </c>
      <c r="E159" s="209" t="s">
        <v>1</v>
      </c>
      <c r="F159" s="210" t="s">
        <v>176</v>
      </c>
      <c r="G159" s="208"/>
      <c r="H159" s="211">
        <v>30</v>
      </c>
      <c r="I159" s="212"/>
      <c r="J159" s="208"/>
      <c r="K159" s="208"/>
      <c r="L159" s="213"/>
      <c r="M159" s="214"/>
      <c r="N159" s="215"/>
      <c r="O159" s="215"/>
      <c r="P159" s="215"/>
      <c r="Q159" s="215"/>
      <c r="R159" s="215"/>
      <c r="S159" s="215"/>
      <c r="T159" s="216"/>
      <c r="AT159" s="217" t="s">
        <v>131</v>
      </c>
      <c r="AU159" s="217" t="s">
        <v>84</v>
      </c>
      <c r="AV159" s="14" t="s">
        <v>84</v>
      </c>
      <c r="AW159" s="14" t="s">
        <v>32</v>
      </c>
      <c r="AX159" s="14" t="s">
        <v>82</v>
      </c>
      <c r="AY159" s="217" t="s">
        <v>122</v>
      </c>
    </row>
    <row r="160" spans="1:65" s="14" customFormat="1">
      <c r="B160" s="207"/>
      <c r="C160" s="208"/>
      <c r="D160" s="198" t="s">
        <v>131</v>
      </c>
      <c r="E160" s="208"/>
      <c r="F160" s="210" t="s">
        <v>177</v>
      </c>
      <c r="G160" s="208"/>
      <c r="H160" s="211">
        <v>31.5</v>
      </c>
      <c r="I160" s="212"/>
      <c r="J160" s="208"/>
      <c r="K160" s="208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131</v>
      </c>
      <c r="AU160" s="217" t="s">
        <v>84</v>
      </c>
      <c r="AV160" s="14" t="s">
        <v>84</v>
      </c>
      <c r="AW160" s="14" t="s">
        <v>4</v>
      </c>
      <c r="AX160" s="14" t="s">
        <v>82</v>
      </c>
      <c r="AY160" s="217" t="s">
        <v>122</v>
      </c>
    </row>
    <row r="161" spans="1:65" s="2" customFormat="1" ht="33" customHeight="1">
      <c r="A161" s="33"/>
      <c r="B161" s="34"/>
      <c r="C161" s="182" t="s">
        <v>178</v>
      </c>
      <c r="D161" s="182" t="s">
        <v>125</v>
      </c>
      <c r="E161" s="183" t="s">
        <v>179</v>
      </c>
      <c r="F161" s="184" t="s">
        <v>180</v>
      </c>
      <c r="G161" s="185" t="s">
        <v>181</v>
      </c>
      <c r="H161" s="186">
        <v>4.633</v>
      </c>
      <c r="I161" s="187"/>
      <c r="J161" s="188">
        <f>ROUND(I161*H161,2)</f>
        <v>0</v>
      </c>
      <c r="K161" s="189"/>
      <c r="L161" s="38"/>
      <c r="M161" s="190" t="s">
        <v>1</v>
      </c>
      <c r="N161" s="191" t="s">
        <v>39</v>
      </c>
      <c r="O161" s="70"/>
      <c r="P161" s="192">
        <f>O161*H161</f>
        <v>0</v>
      </c>
      <c r="Q161" s="192">
        <v>0</v>
      </c>
      <c r="R161" s="192">
        <f>Q161*H161</f>
        <v>0</v>
      </c>
      <c r="S161" s="192">
        <v>0</v>
      </c>
      <c r="T161" s="19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4" t="s">
        <v>140</v>
      </c>
      <c r="AT161" s="194" t="s">
        <v>125</v>
      </c>
      <c r="AU161" s="194" t="s">
        <v>84</v>
      </c>
      <c r="AY161" s="16" t="s">
        <v>122</v>
      </c>
      <c r="BE161" s="195">
        <f>IF(N161="základní",J161,0)</f>
        <v>0</v>
      </c>
      <c r="BF161" s="195">
        <f>IF(N161="snížená",J161,0)</f>
        <v>0</v>
      </c>
      <c r="BG161" s="195">
        <f>IF(N161="zákl. přenesená",J161,0)</f>
        <v>0</v>
      </c>
      <c r="BH161" s="195">
        <f>IF(N161="sníž. přenesená",J161,0)</f>
        <v>0</v>
      </c>
      <c r="BI161" s="195">
        <f>IF(N161="nulová",J161,0)</f>
        <v>0</v>
      </c>
      <c r="BJ161" s="16" t="s">
        <v>82</v>
      </c>
      <c r="BK161" s="195">
        <f>ROUND(I161*H161,2)</f>
        <v>0</v>
      </c>
      <c r="BL161" s="16" t="s">
        <v>140</v>
      </c>
      <c r="BM161" s="194" t="s">
        <v>182</v>
      </c>
    </row>
    <row r="162" spans="1:65" s="2" customFormat="1" ht="37.9" customHeight="1">
      <c r="A162" s="33"/>
      <c r="B162" s="34"/>
      <c r="C162" s="182" t="s">
        <v>123</v>
      </c>
      <c r="D162" s="182" t="s">
        <v>125</v>
      </c>
      <c r="E162" s="183" t="s">
        <v>183</v>
      </c>
      <c r="F162" s="184" t="s">
        <v>184</v>
      </c>
      <c r="G162" s="185" t="s">
        <v>181</v>
      </c>
      <c r="H162" s="186">
        <v>4.633</v>
      </c>
      <c r="I162" s="187"/>
      <c r="J162" s="188">
        <f>ROUND(I162*H162,2)</f>
        <v>0</v>
      </c>
      <c r="K162" s="189"/>
      <c r="L162" s="38"/>
      <c r="M162" s="190" t="s">
        <v>1</v>
      </c>
      <c r="N162" s="191" t="s">
        <v>39</v>
      </c>
      <c r="O162" s="70"/>
      <c r="P162" s="192">
        <f>O162*H162</f>
        <v>0</v>
      </c>
      <c r="Q162" s="192">
        <v>0</v>
      </c>
      <c r="R162" s="192">
        <f>Q162*H162</f>
        <v>0</v>
      </c>
      <c r="S162" s="192">
        <v>0</v>
      </c>
      <c r="T162" s="19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4" t="s">
        <v>140</v>
      </c>
      <c r="AT162" s="194" t="s">
        <v>125</v>
      </c>
      <c r="AU162" s="194" t="s">
        <v>84</v>
      </c>
      <c r="AY162" s="16" t="s">
        <v>122</v>
      </c>
      <c r="BE162" s="195">
        <f>IF(N162="základní",J162,0)</f>
        <v>0</v>
      </c>
      <c r="BF162" s="195">
        <f>IF(N162="snížená",J162,0)</f>
        <v>0</v>
      </c>
      <c r="BG162" s="195">
        <f>IF(N162="zákl. přenesená",J162,0)</f>
        <v>0</v>
      </c>
      <c r="BH162" s="195">
        <f>IF(N162="sníž. přenesená",J162,0)</f>
        <v>0</v>
      </c>
      <c r="BI162" s="195">
        <f>IF(N162="nulová",J162,0)</f>
        <v>0</v>
      </c>
      <c r="BJ162" s="16" t="s">
        <v>82</v>
      </c>
      <c r="BK162" s="195">
        <f>ROUND(I162*H162,2)</f>
        <v>0</v>
      </c>
      <c r="BL162" s="16" t="s">
        <v>140</v>
      </c>
      <c r="BM162" s="194" t="s">
        <v>185</v>
      </c>
    </row>
    <row r="163" spans="1:65" s="12" customFormat="1" ht="22.9" customHeight="1">
      <c r="B163" s="166"/>
      <c r="C163" s="167"/>
      <c r="D163" s="168" t="s">
        <v>73</v>
      </c>
      <c r="E163" s="180" t="s">
        <v>186</v>
      </c>
      <c r="F163" s="180" t="s">
        <v>187</v>
      </c>
      <c r="G163" s="167"/>
      <c r="H163" s="167"/>
      <c r="I163" s="170"/>
      <c r="J163" s="181">
        <f>BK163</f>
        <v>0</v>
      </c>
      <c r="K163" s="167"/>
      <c r="L163" s="172"/>
      <c r="M163" s="173"/>
      <c r="N163" s="174"/>
      <c r="O163" s="174"/>
      <c r="P163" s="175">
        <f>SUM(P164:P180)</f>
        <v>0</v>
      </c>
      <c r="Q163" s="174"/>
      <c r="R163" s="175">
        <f>SUM(R164:R180)</f>
        <v>0.31056000000000006</v>
      </c>
      <c r="S163" s="174"/>
      <c r="T163" s="176">
        <f>SUM(T164:T180)</f>
        <v>0</v>
      </c>
      <c r="AR163" s="177" t="s">
        <v>84</v>
      </c>
      <c r="AT163" s="178" t="s">
        <v>73</v>
      </c>
      <c r="AU163" s="178" t="s">
        <v>82</v>
      </c>
      <c r="AY163" s="177" t="s">
        <v>122</v>
      </c>
      <c r="BK163" s="179">
        <f>SUM(BK164:BK180)</f>
        <v>0</v>
      </c>
    </row>
    <row r="164" spans="1:65" s="2" customFormat="1" ht="37.9" customHeight="1">
      <c r="A164" s="33"/>
      <c r="B164" s="34"/>
      <c r="C164" s="182" t="s">
        <v>188</v>
      </c>
      <c r="D164" s="182" t="s">
        <v>125</v>
      </c>
      <c r="E164" s="183" t="s">
        <v>189</v>
      </c>
      <c r="F164" s="184" t="s">
        <v>190</v>
      </c>
      <c r="G164" s="185" t="s">
        <v>191</v>
      </c>
      <c r="H164" s="186">
        <v>72</v>
      </c>
      <c r="I164" s="187"/>
      <c r="J164" s="188">
        <f>ROUND(I164*H164,2)</f>
        <v>0</v>
      </c>
      <c r="K164" s="189"/>
      <c r="L164" s="38"/>
      <c r="M164" s="190" t="s">
        <v>1</v>
      </c>
      <c r="N164" s="191" t="s">
        <v>39</v>
      </c>
      <c r="O164" s="70"/>
      <c r="P164" s="192">
        <f>O164*H164</f>
        <v>0</v>
      </c>
      <c r="Q164" s="192">
        <v>0</v>
      </c>
      <c r="R164" s="192">
        <f>Q164*H164</f>
        <v>0</v>
      </c>
      <c r="S164" s="192">
        <v>0</v>
      </c>
      <c r="T164" s="193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4" t="s">
        <v>140</v>
      </c>
      <c r="AT164" s="194" t="s">
        <v>125</v>
      </c>
      <c r="AU164" s="194" t="s">
        <v>84</v>
      </c>
      <c r="AY164" s="16" t="s">
        <v>122</v>
      </c>
      <c r="BE164" s="195">
        <f>IF(N164="základní",J164,0)</f>
        <v>0</v>
      </c>
      <c r="BF164" s="195">
        <f>IF(N164="snížená",J164,0)</f>
        <v>0</v>
      </c>
      <c r="BG164" s="195">
        <f>IF(N164="zákl. přenesená",J164,0)</f>
        <v>0</v>
      </c>
      <c r="BH164" s="195">
        <f>IF(N164="sníž. přenesená",J164,0)</f>
        <v>0</v>
      </c>
      <c r="BI164" s="195">
        <f>IF(N164="nulová",J164,0)</f>
        <v>0</v>
      </c>
      <c r="BJ164" s="16" t="s">
        <v>82</v>
      </c>
      <c r="BK164" s="195">
        <f>ROUND(I164*H164,2)</f>
        <v>0</v>
      </c>
      <c r="BL164" s="16" t="s">
        <v>140</v>
      </c>
      <c r="BM164" s="194" t="s">
        <v>192</v>
      </c>
    </row>
    <row r="165" spans="1:65" s="14" customFormat="1">
      <c r="B165" s="207"/>
      <c r="C165" s="208"/>
      <c r="D165" s="198" t="s">
        <v>131</v>
      </c>
      <c r="E165" s="209" t="s">
        <v>1</v>
      </c>
      <c r="F165" s="210" t="s">
        <v>193</v>
      </c>
      <c r="G165" s="208"/>
      <c r="H165" s="211">
        <v>72</v>
      </c>
      <c r="I165" s="212"/>
      <c r="J165" s="208"/>
      <c r="K165" s="208"/>
      <c r="L165" s="213"/>
      <c r="M165" s="214"/>
      <c r="N165" s="215"/>
      <c r="O165" s="215"/>
      <c r="P165" s="215"/>
      <c r="Q165" s="215"/>
      <c r="R165" s="215"/>
      <c r="S165" s="215"/>
      <c r="T165" s="216"/>
      <c r="AT165" s="217" t="s">
        <v>131</v>
      </c>
      <c r="AU165" s="217" t="s">
        <v>84</v>
      </c>
      <c r="AV165" s="14" t="s">
        <v>84</v>
      </c>
      <c r="AW165" s="14" t="s">
        <v>32</v>
      </c>
      <c r="AX165" s="14" t="s">
        <v>82</v>
      </c>
      <c r="AY165" s="217" t="s">
        <v>122</v>
      </c>
    </row>
    <row r="166" spans="1:65" s="2" customFormat="1" ht="16.5" customHeight="1">
      <c r="A166" s="33"/>
      <c r="B166" s="34"/>
      <c r="C166" s="182" t="s">
        <v>194</v>
      </c>
      <c r="D166" s="182" t="s">
        <v>125</v>
      </c>
      <c r="E166" s="183" t="s">
        <v>195</v>
      </c>
      <c r="F166" s="184" t="s">
        <v>196</v>
      </c>
      <c r="G166" s="185" t="s">
        <v>191</v>
      </c>
      <c r="H166" s="186">
        <v>6</v>
      </c>
      <c r="I166" s="187"/>
      <c r="J166" s="188">
        <f>ROUND(I166*H166,2)</f>
        <v>0</v>
      </c>
      <c r="K166" s="189"/>
      <c r="L166" s="38"/>
      <c r="M166" s="190" t="s">
        <v>1</v>
      </c>
      <c r="N166" s="191" t="s">
        <v>39</v>
      </c>
      <c r="O166" s="70"/>
      <c r="P166" s="192">
        <f>O166*H166</f>
        <v>0</v>
      </c>
      <c r="Q166" s="192">
        <v>0</v>
      </c>
      <c r="R166" s="192">
        <f>Q166*H166</f>
        <v>0</v>
      </c>
      <c r="S166" s="192">
        <v>0</v>
      </c>
      <c r="T166" s="19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4" t="s">
        <v>140</v>
      </c>
      <c r="AT166" s="194" t="s">
        <v>125</v>
      </c>
      <c r="AU166" s="194" t="s">
        <v>84</v>
      </c>
      <c r="AY166" s="16" t="s">
        <v>122</v>
      </c>
      <c r="BE166" s="195">
        <f>IF(N166="základní",J166,0)</f>
        <v>0</v>
      </c>
      <c r="BF166" s="195">
        <f>IF(N166="snížená",J166,0)</f>
        <v>0</v>
      </c>
      <c r="BG166" s="195">
        <f>IF(N166="zákl. přenesená",J166,0)</f>
        <v>0</v>
      </c>
      <c r="BH166" s="195">
        <f>IF(N166="sníž. přenesená",J166,0)</f>
        <v>0</v>
      </c>
      <c r="BI166" s="195">
        <f>IF(N166="nulová",J166,0)</f>
        <v>0</v>
      </c>
      <c r="BJ166" s="16" t="s">
        <v>82</v>
      </c>
      <c r="BK166" s="195">
        <f>ROUND(I166*H166,2)</f>
        <v>0</v>
      </c>
      <c r="BL166" s="16" t="s">
        <v>140</v>
      </c>
      <c r="BM166" s="194" t="s">
        <v>197</v>
      </c>
    </row>
    <row r="167" spans="1:65" s="13" customFormat="1">
      <c r="B167" s="196"/>
      <c r="C167" s="197"/>
      <c r="D167" s="198" t="s">
        <v>131</v>
      </c>
      <c r="E167" s="199" t="s">
        <v>1</v>
      </c>
      <c r="F167" s="200" t="s">
        <v>198</v>
      </c>
      <c r="G167" s="197"/>
      <c r="H167" s="199" t="s">
        <v>1</v>
      </c>
      <c r="I167" s="201"/>
      <c r="J167" s="197"/>
      <c r="K167" s="197"/>
      <c r="L167" s="202"/>
      <c r="M167" s="203"/>
      <c r="N167" s="204"/>
      <c r="O167" s="204"/>
      <c r="P167" s="204"/>
      <c r="Q167" s="204"/>
      <c r="R167" s="204"/>
      <c r="S167" s="204"/>
      <c r="T167" s="205"/>
      <c r="AT167" s="206" t="s">
        <v>131</v>
      </c>
      <c r="AU167" s="206" t="s">
        <v>84</v>
      </c>
      <c r="AV167" s="13" t="s">
        <v>82</v>
      </c>
      <c r="AW167" s="13" t="s">
        <v>32</v>
      </c>
      <c r="AX167" s="13" t="s">
        <v>74</v>
      </c>
      <c r="AY167" s="206" t="s">
        <v>122</v>
      </c>
    </row>
    <row r="168" spans="1:65" s="14" customFormat="1">
      <c r="B168" s="207"/>
      <c r="C168" s="208"/>
      <c r="D168" s="198" t="s">
        <v>131</v>
      </c>
      <c r="E168" s="209" t="s">
        <v>1</v>
      </c>
      <c r="F168" s="210" t="s">
        <v>163</v>
      </c>
      <c r="G168" s="208"/>
      <c r="H168" s="211">
        <v>6</v>
      </c>
      <c r="I168" s="212"/>
      <c r="J168" s="208"/>
      <c r="K168" s="208"/>
      <c r="L168" s="213"/>
      <c r="M168" s="214"/>
      <c r="N168" s="215"/>
      <c r="O168" s="215"/>
      <c r="P168" s="215"/>
      <c r="Q168" s="215"/>
      <c r="R168" s="215"/>
      <c r="S168" s="215"/>
      <c r="T168" s="216"/>
      <c r="AT168" s="217" t="s">
        <v>131</v>
      </c>
      <c r="AU168" s="217" t="s">
        <v>84</v>
      </c>
      <c r="AV168" s="14" t="s">
        <v>84</v>
      </c>
      <c r="AW168" s="14" t="s">
        <v>32</v>
      </c>
      <c r="AX168" s="14" t="s">
        <v>82</v>
      </c>
      <c r="AY168" s="217" t="s">
        <v>122</v>
      </c>
    </row>
    <row r="169" spans="1:65" s="2" customFormat="1" ht="33" customHeight="1">
      <c r="A169" s="33"/>
      <c r="B169" s="34"/>
      <c r="C169" s="182" t="s">
        <v>8</v>
      </c>
      <c r="D169" s="182" t="s">
        <v>125</v>
      </c>
      <c r="E169" s="183" t="s">
        <v>199</v>
      </c>
      <c r="F169" s="184" t="s">
        <v>200</v>
      </c>
      <c r="G169" s="185" t="s">
        <v>191</v>
      </c>
      <c r="H169" s="186">
        <v>12</v>
      </c>
      <c r="I169" s="187"/>
      <c r="J169" s="188">
        <f>ROUND(I169*H169,2)</f>
        <v>0</v>
      </c>
      <c r="K169" s="189"/>
      <c r="L169" s="38"/>
      <c r="M169" s="190" t="s">
        <v>1</v>
      </c>
      <c r="N169" s="191" t="s">
        <v>39</v>
      </c>
      <c r="O169" s="70"/>
      <c r="P169" s="192">
        <f>O169*H169</f>
        <v>0</v>
      </c>
      <c r="Q169" s="192">
        <v>0</v>
      </c>
      <c r="R169" s="192">
        <f>Q169*H169</f>
        <v>0</v>
      </c>
      <c r="S169" s="192">
        <v>0</v>
      </c>
      <c r="T169" s="193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4" t="s">
        <v>140</v>
      </c>
      <c r="AT169" s="194" t="s">
        <v>125</v>
      </c>
      <c r="AU169" s="194" t="s">
        <v>84</v>
      </c>
      <c r="AY169" s="16" t="s">
        <v>122</v>
      </c>
      <c r="BE169" s="195">
        <f>IF(N169="základní",J169,0)</f>
        <v>0</v>
      </c>
      <c r="BF169" s="195">
        <f>IF(N169="snížená",J169,0)</f>
        <v>0</v>
      </c>
      <c r="BG169" s="195">
        <f>IF(N169="zákl. přenesená",J169,0)</f>
        <v>0</v>
      </c>
      <c r="BH169" s="195">
        <f>IF(N169="sníž. přenesená",J169,0)</f>
        <v>0</v>
      </c>
      <c r="BI169" s="195">
        <f>IF(N169="nulová",J169,0)</f>
        <v>0</v>
      </c>
      <c r="BJ169" s="16" t="s">
        <v>82</v>
      </c>
      <c r="BK169" s="195">
        <f>ROUND(I169*H169,2)</f>
        <v>0</v>
      </c>
      <c r="BL169" s="16" t="s">
        <v>140</v>
      </c>
      <c r="BM169" s="194" t="s">
        <v>201</v>
      </c>
    </row>
    <row r="170" spans="1:65" s="13" customFormat="1">
      <c r="B170" s="196"/>
      <c r="C170" s="197"/>
      <c r="D170" s="198" t="s">
        <v>131</v>
      </c>
      <c r="E170" s="199" t="s">
        <v>1</v>
      </c>
      <c r="F170" s="200" t="s">
        <v>202</v>
      </c>
      <c r="G170" s="197"/>
      <c r="H170" s="199" t="s">
        <v>1</v>
      </c>
      <c r="I170" s="201"/>
      <c r="J170" s="197"/>
      <c r="K170" s="197"/>
      <c r="L170" s="202"/>
      <c r="M170" s="203"/>
      <c r="N170" s="204"/>
      <c r="O170" s="204"/>
      <c r="P170" s="204"/>
      <c r="Q170" s="204"/>
      <c r="R170" s="204"/>
      <c r="S170" s="204"/>
      <c r="T170" s="205"/>
      <c r="AT170" s="206" t="s">
        <v>131</v>
      </c>
      <c r="AU170" s="206" t="s">
        <v>84</v>
      </c>
      <c r="AV170" s="13" t="s">
        <v>82</v>
      </c>
      <c r="AW170" s="13" t="s">
        <v>32</v>
      </c>
      <c r="AX170" s="13" t="s">
        <v>74</v>
      </c>
      <c r="AY170" s="206" t="s">
        <v>122</v>
      </c>
    </row>
    <row r="171" spans="1:65" s="14" customFormat="1">
      <c r="B171" s="207"/>
      <c r="C171" s="208"/>
      <c r="D171" s="198" t="s">
        <v>131</v>
      </c>
      <c r="E171" s="209" t="s">
        <v>1</v>
      </c>
      <c r="F171" s="210" t="s">
        <v>203</v>
      </c>
      <c r="G171" s="208"/>
      <c r="H171" s="211">
        <v>12</v>
      </c>
      <c r="I171" s="212"/>
      <c r="J171" s="208"/>
      <c r="K171" s="208"/>
      <c r="L171" s="213"/>
      <c r="M171" s="214"/>
      <c r="N171" s="215"/>
      <c r="O171" s="215"/>
      <c r="P171" s="215"/>
      <c r="Q171" s="215"/>
      <c r="R171" s="215"/>
      <c r="S171" s="215"/>
      <c r="T171" s="216"/>
      <c r="AT171" s="217" t="s">
        <v>131</v>
      </c>
      <c r="AU171" s="217" t="s">
        <v>84</v>
      </c>
      <c r="AV171" s="14" t="s">
        <v>84</v>
      </c>
      <c r="AW171" s="14" t="s">
        <v>32</v>
      </c>
      <c r="AX171" s="14" t="s">
        <v>82</v>
      </c>
      <c r="AY171" s="217" t="s">
        <v>122</v>
      </c>
    </row>
    <row r="172" spans="1:65" s="2" customFormat="1" ht="24.2" customHeight="1">
      <c r="A172" s="33"/>
      <c r="B172" s="34"/>
      <c r="C172" s="218" t="s">
        <v>204</v>
      </c>
      <c r="D172" s="218" t="s">
        <v>145</v>
      </c>
      <c r="E172" s="219" t="s">
        <v>205</v>
      </c>
      <c r="F172" s="220" t="s">
        <v>206</v>
      </c>
      <c r="G172" s="221" t="s">
        <v>191</v>
      </c>
      <c r="H172" s="222">
        <v>12</v>
      </c>
      <c r="I172" s="223"/>
      <c r="J172" s="224">
        <f>ROUND(I172*H172,2)</f>
        <v>0</v>
      </c>
      <c r="K172" s="225"/>
      <c r="L172" s="226"/>
      <c r="M172" s="227" t="s">
        <v>1</v>
      </c>
      <c r="N172" s="228" t="s">
        <v>39</v>
      </c>
      <c r="O172" s="70"/>
      <c r="P172" s="192">
        <f>O172*H172</f>
        <v>0</v>
      </c>
      <c r="Q172" s="192">
        <v>3.8000000000000002E-4</v>
      </c>
      <c r="R172" s="192">
        <f>Q172*H172</f>
        <v>4.5599999999999998E-3</v>
      </c>
      <c r="S172" s="192">
        <v>0</v>
      </c>
      <c r="T172" s="19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4" t="s">
        <v>148</v>
      </c>
      <c r="AT172" s="194" t="s">
        <v>145</v>
      </c>
      <c r="AU172" s="194" t="s">
        <v>84</v>
      </c>
      <c r="AY172" s="16" t="s">
        <v>122</v>
      </c>
      <c r="BE172" s="195">
        <f>IF(N172="základní",J172,0)</f>
        <v>0</v>
      </c>
      <c r="BF172" s="195">
        <f>IF(N172="snížená",J172,0)</f>
        <v>0</v>
      </c>
      <c r="BG172" s="195">
        <f>IF(N172="zákl. přenesená",J172,0)</f>
        <v>0</v>
      </c>
      <c r="BH172" s="195">
        <f>IF(N172="sníž. přenesená",J172,0)</f>
        <v>0</v>
      </c>
      <c r="BI172" s="195">
        <f>IF(N172="nulová",J172,0)</f>
        <v>0</v>
      </c>
      <c r="BJ172" s="16" t="s">
        <v>82</v>
      </c>
      <c r="BK172" s="195">
        <f>ROUND(I172*H172,2)</f>
        <v>0</v>
      </c>
      <c r="BL172" s="16" t="s">
        <v>140</v>
      </c>
      <c r="BM172" s="194" t="s">
        <v>207</v>
      </c>
    </row>
    <row r="173" spans="1:65" s="2" customFormat="1" ht="37.9" customHeight="1">
      <c r="A173" s="33"/>
      <c r="B173" s="34"/>
      <c r="C173" s="182" t="s">
        <v>208</v>
      </c>
      <c r="D173" s="182" t="s">
        <v>125</v>
      </c>
      <c r="E173" s="183" t="s">
        <v>209</v>
      </c>
      <c r="F173" s="184" t="s">
        <v>210</v>
      </c>
      <c r="G173" s="185" t="s">
        <v>191</v>
      </c>
      <c r="H173" s="186">
        <v>120</v>
      </c>
      <c r="I173" s="187"/>
      <c r="J173" s="188">
        <f>ROUND(I173*H173,2)</f>
        <v>0</v>
      </c>
      <c r="K173" s="189"/>
      <c r="L173" s="38"/>
      <c r="M173" s="190" t="s">
        <v>1</v>
      </c>
      <c r="N173" s="191" t="s">
        <v>39</v>
      </c>
      <c r="O173" s="70"/>
      <c r="P173" s="192">
        <f>O173*H173</f>
        <v>0</v>
      </c>
      <c r="Q173" s="192">
        <v>0</v>
      </c>
      <c r="R173" s="192">
        <f>Q173*H173</f>
        <v>0</v>
      </c>
      <c r="S173" s="192">
        <v>0</v>
      </c>
      <c r="T173" s="193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94" t="s">
        <v>140</v>
      </c>
      <c r="AT173" s="194" t="s">
        <v>125</v>
      </c>
      <c r="AU173" s="194" t="s">
        <v>84</v>
      </c>
      <c r="AY173" s="16" t="s">
        <v>122</v>
      </c>
      <c r="BE173" s="195">
        <f>IF(N173="základní",J173,0)</f>
        <v>0</v>
      </c>
      <c r="BF173" s="195">
        <f>IF(N173="snížená",J173,0)</f>
        <v>0</v>
      </c>
      <c r="BG173" s="195">
        <f>IF(N173="zákl. přenesená",J173,0)</f>
        <v>0</v>
      </c>
      <c r="BH173" s="195">
        <f>IF(N173="sníž. přenesená",J173,0)</f>
        <v>0</v>
      </c>
      <c r="BI173" s="195">
        <f>IF(N173="nulová",J173,0)</f>
        <v>0</v>
      </c>
      <c r="BJ173" s="16" t="s">
        <v>82</v>
      </c>
      <c r="BK173" s="195">
        <f>ROUND(I173*H173,2)</f>
        <v>0</v>
      </c>
      <c r="BL173" s="16" t="s">
        <v>140</v>
      </c>
      <c r="BM173" s="194" t="s">
        <v>211</v>
      </c>
    </row>
    <row r="174" spans="1:65" s="13" customFormat="1">
      <c r="B174" s="196"/>
      <c r="C174" s="197"/>
      <c r="D174" s="198" t="s">
        <v>131</v>
      </c>
      <c r="E174" s="199" t="s">
        <v>1</v>
      </c>
      <c r="F174" s="200" t="s">
        <v>212</v>
      </c>
      <c r="G174" s="197"/>
      <c r="H174" s="199" t="s">
        <v>1</v>
      </c>
      <c r="I174" s="201"/>
      <c r="J174" s="197"/>
      <c r="K174" s="197"/>
      <c r="L174" s="202"/>
      <c r="M174" s="203"/>
      <c r="N174" s="204"/>
      <c r="O174" s="204"/>
      <c r="P174" s="204"/>
      <c r="Q174" s="204"/>
      <c r="R174" s="204"/>
      <c r="S174" s="204"/>
      <c r="T174" s="205"/>
      <c r="AT174" s="206" t="s">
        <v>131</v>
      </c>
      <c r="AU174" s="206" t="s">
        <v>84</v>
      </c>
      <c r="AV174" s="13" t="s">
        <v>82</v>
      </c>
      <c r="AW174" s="13" t="s">
        <v>32</v>
      </c>
      <c r="AX174" s="13" t="s">
        <v>74</v>
      </c>
      <c r="AY174" s="206" t="s">
        <v>122</v>
      </c>
    </row>
    <row r="175" spans="1:65" s="14" customFormat="1">
      <c r="B175" s="207"/>
      <c r="C175" s="208"/>
      <c r="D175" s="198" t="s">
        <v>131</v>
      </c>
      <c r="E175" s="209" t="s">
        <v>1</v>
      </c>
      <c r="F175" s="210" t="s">
        <v>213</v>
      </c>
      <c r="G175" s="208"/>
      <c r="H175" s="211">
        <v>120</v>
      </c>
      <c r="I175" s="212"/>
      <c r="J175" s="208"/>
      <c r="K175" s="208"/>
      <c r="L175" s="213"/>
      <c r="M175" s="214"/>
      <c r="N175" s="215"/>
      <c r="O175" s="215"/>
      <c r="P175" s="215"/>
      <c r="Q175" s="215"/>
      <c r="R175" s="215"/>
      <c r="S175" s="215"/>
      <c r="T175" s="216"/>
      <c r="AT175" s="217" t="s">
        <v>131</v>
      </c>
      <c r="AU175" s="217" t="s">
        <v>84</v>
      </c>
      <c r="AV175" s="14" t="s">
        <v>84</v>
      </c>
      <c r="AW175" s="14" t="s">
        <v>32</v>
      </c>
      <c r="AX175" s="14" t="s">
        <v>82</v>
      </c>
      <c r="AY175" s="217" t="s">
        <v>122</v>
      </c>
    </row>
    <row r="176" spans="1:65" s="2" customFormat="1" ht="37.9" customHeight="1">
      <c r="A176" s="33"/>
      <c r="B176" s="34"/>
      <c r="C176" s="218" t="s">
        <v>214</v>
      </c>
      <c r="D176" s="218" t="s">
        <v>145</v>
      </c>
      <c r="E176" s="219" t="s">
        <v>215</v>
      </c>
      <c r="F176" s="220" t="s">
        <v>216</v>
      </c>
      <c r="G176" s="221" t="s">
        <v>191</v>
      </c>
      <c r="H176" s="222">
        <v>120</v>
      </c>
      <c r="I176" s="223"/>
      <c r="J176" s="224">
        <f>ROUND(I176*H176,2)</f>
        <v>0</v>
      </c>
      <c r="K176" s="225"/>
      <c r="L176" s="226"/>
      <c r="M176" s="227" t="s">
        <v>1</v>
      </c>
      <c r="N176" s="228" t="s">
        <v>39</v>
      </c>
      <c r="O176" s="70"/>
      <c r="P176" s="192">
        <f>O176*H176</f>
        <v>0</v>
      </c>
      <c r="Q176" s="192">
        <v>2.5500000000000002E-3</v>
      </c>
      <c r="R176" s="192">
        <f>Q176*H176</f>
        <v>0.30600000000000005</v>
      </c>
      <c r="S176" s="192">
        <v>0</v>
      </c>
      <c r="T176" s="19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4" t="s">
        <v>148</v>
      </c>
      <c r="AT176" s="194" t="s">
        <v>145</v>
      </c>
      <c r="AU176" s="194" t="s">
        <v>84</v>
      </c>
      <c r="AY176" s="16" t="s">
        <v>122</v>
      </c>
      <c r="BE176" s="195">
        <f>IF(N176="základní",J176,0)</f>
        <v>0</v>
      </c>
      <c r="BF176" s="195">
        <f>IF(N176="snížená",J176,0)</f>
        <v>0</v>
      </c>
      <c r="BG176" s="195">
        <f>IF(N176="zákl. přenesená",J176,0)</f>
        <v>0</v>
      </c>
      <c r="BH176" s="195">
        <f>IF(N176="sníž. přenesená",J176,0)</f>
        <v>0</v>
      </c>
      <c r="BI176" s="195">
        <f>IF(N176="nulová",J176,0)</f>
        <v>0</v>
      </c>
      <c r="BJ176" s="16" t="s">
        <v>82</v>
      </c>
      <c r="BK176" s="195">
        <f>ROUND(I176*H176,2)</f>
        <v>0</v>
      </c>
      <c r="BL176" s="16" t="s">
        <v>140</v>
      </c>
      <c r="BM176" s="194" t="s">
        <v>217</v>
      </c>
    </row>
    <row r="177" spans="1:65" s="13" customFormat="1">
      <c r="B177" s="196"/>
      <c r="C177" s="197"/>
      <c r="D177" s="198" t="s">
        <v>131</v>
      </c>
      <c r="E177" s="199" t="s">
        <v>1</v>
      </c>
      <c r="F177" s="200" t="s">
        <v>212</v>
      </c>
      <c r="G177" s="197"/>
      <c r="H177" s="199" t="s">
        <v>1</v>
      </c>
      <c r="I177" s="201"/>
      <c r="J177" s="197"/>
      <c r="K177" s="197"/>
      <c r="L177" s="202"/>
      <c r="M177" s="203"/>
      <c r="N177" s="204"/>
      <c r="O177" s="204"/>
      <c r="P177" s="204"/>
      <c r="Q177" s="204"/>
      <c r="R177" s="204"/>
      <c r="S177" s="204"/>
      <c r="T177" s="205"/>
      <c r="AT177" s="206" t="s">
        <v>131</v>
      </c>
      <c r="AU177" s="206" t="s">
        <v>84</v>
      </c>
      <c r="AV177" s="13" t="s">
        <v>82</v>
      </c>
      <c r="AW177" s="13" t="s">
        <v>32</v>
      </c>
      <c r="AX177" s="13" t="s">
        <v>74</v>
      </c>
      <c r="AY177" s="206" t="s">
        <v>122</v>
      </c>
    </row>
    <row r="178" spans="1:65" s="14" customFormat="1">
      <c r="B178" s="207"/>
      <c r="C178" s="208"/>
      <c r="D178" s="198" t="s">
        <v>131</v>
      </c>
      <c r="E178" s="209" t="s">
        <v>1</v>
      </c>
      <c r="F178" s="210" t="s">
        <v>213</v>
      </c>
      <c r="G178" s="208"/>
      <c r="H178" s="211">
        <v>120</v>
      </c>
      <c r="I178" s="212"/>
      <c r="J178" s="208"/>
      <c r="K178" s="208"/>
      <c r="L178" s="213"/>
      <c r="M178" s="214"/>
      <c r="N178" s="215"/>
      <c r="O178" s="215"/>
      <c r="P178" s="215"/>
      <c r="Q178" s="215"/>
      <c r="R178" s="215"/>
      <c r="S178" s="215"/>
      <c r="T178" s="216"/>
      <c r="AT178" s="217" t="s">
        <v>131</v>
      </c>
      <c r="AU178" s="217" t="s">
        <v>84</v>
      </c>
      <c r="AV178" s="14" t="s">
        <v>84</v>
      </c>
      <c r="AW178" s="14" t="s">
        <v>32</v>
      </c>
      <c r="AX178" s="14" t="s">
        <v>82</v>
      </c>
      <c r="AY178" s="217" t="s">
        <v>122</v>
      </c>
    </row>
    <row r="179" spans="1:65" s="2" customFormat="1" ht="24.2" customHeight="1">
      <c r="A179" s="33"/>
      <c r="B179" s="34"/>
      <c r="C179" s="182" t="s">
        <v>140</v>
      </c>
      <c r="D179" s="182" t="s">
        <v>125</v>
      </c>
      <c r="E179" s="183" t="s">
        <v>218</v>
      </c>
      <c r="F179" s="184" t="s">
        <v>219</v>
      </c>
      <c r="G179" s="185" t="s">
        <v>181</v>
      </c>
      <c r="H179" s="186">
        <v>0.311</v>
      </c>
      <c r="I179" s="187"/>
      <c r="J179" s="188">
        <f>ROUND(I179*H179,2)</f>
        <v>0</v>
      </c>
      <c r="K179" s="189"/>
      <c r="L179" s="38"/>
      <c r="M179" s="190" t="s">
        <v>1</v>
      </c>
      <c r="N179" s="191" t="s">
        <v>39</v>
      </c>
      <c r="O179" s="70"/>
      <c r="P179" s="192">
        <f>O179*H179</f>
        <v>0</v>
      </c>
      <c r="Q179" s="192">
        <v>0</v>
      </c>
      <c r="R179" s="192">
        <f>Q179*H179</f>
        <v>0</v>
      </c>
      <c r="S179" s="192">
        <v>0</v>
      </c>
      <c r="T179" s="19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4" t="s">
        <v>140</v>
      </c>
      <c r="AT179" s="194" t="s">
        <v>125</v>
      </c>
      <c r="AU179" s="194" t="s">
        <v>84</v>
      </c>
      <c r="AY179" s="16" t="s">
        <v>122</v>
      </c>
      <c r="BE179" s="195">
        <f>IF(N179="základní",J179,0)</f>
        <v>0</v>
      </c>
      <c r="BF179" s="195">
        <f>IF(N179="snížená",J179,0)</f>
        <v>0</v>
      </c>
      <c r="BG179" s="195">
        <f>IF(N179="zákl. přenesená",J179,0)</f>
        <v>0</v>
      </c>
      <c r="BH179" s="195">
        <f>IF(N179="sníž. přenesená",J179,0)</f>
        <v>0</v>
      </c>
      <c r="BI179" s="195">
        <f>IF(N179="nulová",J179,0)</f>
        <v>0</v>
      </c>
      <c r="BJ179" s="16" t="s">
        <v>82</v>
      </c>
      <c r="BK179" s="195">
        <f>ROUND(I179*H179,2)</f>
        <v>0</v>
      </c>
      <c r="BL179" s="16" t="s">
        <v>140</v>
      </c>
      <c r="BM179" s="194" t="s">
        <v>220</v>
      </c>
    </row>
    <row r="180" spans="1:65" s="2" customFormat="1" ht="24.2" customHeight="1">
      <c r="A180" s="33"/>
      <c r="B180" s="34"/>
      <c r="C180" s="182" t="s">
        <v>221</v>
      </c>
      <c r="D180" s="182" t="s">
        <v>125</v>
      </c>
      <c r="E180" s="183" t="s">
        <v>222</v>
      </c>
      <c r="F180" s="184" t="s">
        <v>223</v>
      </c>
      <c r="G180" s="185" t="s">
        <v>181</v>
      </c>
      <c r="H180" s="186">
        <v>0.311</v>
      </c>
      <c r="I180" s="187"/>
      <c r="J180" s="188">
        <f>ROUND(I180*H180,2)</f>
        <v>0</v>
      </c>
      <c r="K180" s="189"/>
      <c r="L180" s="38"/>
      <c r="M180" s="190" t="s">
        <v>1</v>
      </c>
      <c r="N180" s="191" t="s">
        <v>39</v>
      </c>
      <c r="O180" s="70"/>
      <c r="P180" s="192">
        <f>O180*H180</f>
        <v>0</v>
      </c>
      <c r="Q180" s="192">
        <v>0</v>
      </c>
      <c r="R180" s="192">
        <f>Q180*H180</f>
        <v>0</v>
      </c>
      <c r="S180" s="192">
        <v>0</v>
      </c>
      <c r="T180" s="19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4" t="s">
        <v>140</v>
      </c>
      <c r="AT180" s="194" t="s">
        <v>125</v>
      </c>
      <c r="AU180" s="194" t="s">
        <v>84</v>
      </c>
      <c r="AY180" s="16" t="s">
        <v>122</v>
      </c>
      <c r="BE180" s="195">
        <f>IF(N180="základní",J180,0)</f>
        <v>0</v>
      </c>
      <c r="BF180" s="195">
        <f>IF(N180="snížená",J180,0)</f>
        <v>0</v>
      </c>
      <c r="BG180" s="195">
        <f>IF(N180="zákl. přenesená",J180,0)</f>
        <v>0</v>
      </c>
      <c r="BH180" s="195">
        <f>IF(N180="sníž. přenesená",J180,0)</f>
        <v>0</v>
      </c>
      <c r="BI180" s="195">
        <f>IF(N180="nulová",J180,0)</f>
        <v>0</v>
      </c>
      <c r="BJ180" s="16" t="s">
        <v>82</v>
      </c>
      <c r="BK180" s="195">
        <f>ROUND(I180*H180,2)</f>
        <v>0</v>
      </c>
      <c r="BL180" s="16" t="s">
        <v>140</v>
      </c>
      <c r="BM180" s="194" t="s">
        <v>224</v>
      </c>
    </row>
    <row r="181" spans="1:65" s="12" customFormat="1" ht="22.9" customHeight="1">
      <c r="B181" s="166"/>
      <c r="C181" s="167"/>
      <c r="D181" s="168" t="s">
        <v>73</v>
      </c>
      <c r="E181" s="180" t="s">
        <v>225</v>
      </c>
      <c r="F181" s="180" t="s">
        <v>226</v>
      </c>
      <c r="G181" s="167"/>
      <c r="H181" s="167"/>
      <c r="I181" s="170"/>
      <c r="J181" s="181">
        <f>BK181</f>
        <v>0</v>
      </c>
      <c r="K181" s="167"/>
      <c r="L181" s="172"/>
      <c r="M181" s="173"/>
      <c r="N181" s="174"/>
      <c r="O181" s="174"/>
      <c r="P181" s="175">
        <f>SUM(P182:P189)</f>
        <v>0</v>
      </c>
      <c r="Q181" s="174"/>
      <c r="R181" s="175">
        <f>SUM(R182:R189)</f>
        <v>6.993000000000001E-3</v>
      </c>
      <c r="S181" s="174"/>
      <c r="T181" s="176">
        <f>SUM(T182:T189)</f>
        <v>1.9980000000000001E-2</v>
      </c>
      <c r="AR181" s="177" t="s">
        <v>84</v>
      </c>
      <c r="AT181" s="178" t="s">
        <v>73</v>
      </c>
      <c r="AU181" s="178" t="s">
        <v>82</v>
      </c>
      <c r="AY181" s="177" t="s">
        <v>122</v>
      </c>
      <c r="BK181" s="179">
        <f>SUM(BK182:BK189)</f>
        <v>0</v>
      </c>
    </row>
    <row r="182" spans="1:65" s="2" customFormat="1" ht="16.5" customHeight="1">
      <c r="A182" s="33"/>
      <c r="B182" s="34"/>
      <c r="C182" s="182" t="s">
        <v>227</v>
      </c>
      <c r="D182" s="182" t="s">
        <v>125</v>
      </c>
      <c r="E182" s="183" t="s">
        <v>228</v>
      </c>
      <c r="F182" s="184" t="s">
        <v>229</v>
      </c>
      <c r="G182" s="185" t="s">
        <v>128</v>
      </c>
      <c r="H182" s="186">
        <v>366</v>
      </c>
      <c r="I182" s="187"/>
      <c r="J182" s="188">
        <f>ROUND(I182*H182,2)</f>
        <v>0</v>
      </c>
      <c r="K182" s="189"/>
      <c r="L182" s="38"/>
      <c r="M182" s="190" t="s">
        <v>1</v>
      </c>
      <c r="N182" s="191" t="s">
        <v>39</v>
      </c>
      <c r="O182" s="70"/>
      <c r="P182" s="192">
        <f>O182*H182</f>
        <v>0</v>
      </c>
      <c r="Q182" s="192">
        <v>0</v>
      </c>
      <c r="R182" s="192">
        <f>Q182*H182</f>
        <v>0</v>
      </c>
      <c r="S182" s="192">
        <v>3.0000000000000001E-5</v>
      </c>
      <c r="T182" s="193">
        <f>S182*H182</f>
        <v>1.098E-2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4" t="s">
        <v>140</v>
      </c>
      <c r="AT182" s="194" t="s">
        <v>125</v>
      </c>
      <c r="AU182" s="194" t="s">
        <v>84</v>
      </c>
      <c r="AY182" s="16" t="s">
        <v>122</v>
      </c>
      <c r="BE182" s="195">
        <f>IF(N182="základní",J182,0)</f>
        <v>0</v>
      </c>
      <c r="BF182" s="195">
        <f>IF(N182="snížená",J182,0)</f>
        <v>0</v>
      </c>
      <c r="BG182" s="195">
        <f>IF(N182="zákl. přenesená",J182,0)</f>
        <v>0</v>
      </c>
      <c r="BH182" s="195">
        <f>IF(N182="sníž. přenesená",J182,0)</f>
        <v>0</v>
      </c>
      <c r="BI182" s="195">
        <f>IF(N182="nulová",J182,0)</f>
        <v>0</v>
      </c>
      <c r="BJ182" s="16" t="s">
        <v>82</v>
      </c>
      <c r="BK182" s="195">
        <f>ROUND(I182*H182,2)</f>
        <v>0</v>
      </c>
      <c r="BL182" s="16" t="s">
        <v>140</v>
      </c>
      <c r="BM182" s="194" t="s">
        <v>230</v>
      </c>
    </row>
    <row r="183" spans="1:65" s="2" customFormat="1" ht="16.5" customHeight="1">
      <c r="A183" s="33"/>
      <c r="B183" s="34"/>
      <c r="C183" s="218" t="s">
        <v>231</v>
      </c>
      <c r="D183" s="218" t="s">
        <v>145</v>
      </c>
      <c r="E183" s="219" t="s">
        <v>232</v>
      </c>
      <c r="F183" s="220" t="s">
        <v>233</v>
      </c>
      <c r="G183" s="221" t="s">
        <v>128</v>
      </c>
      <c r="H183" s="222">
        <v>384.3</v>
      </c>
      <c r="I183" s="223"/>
      <c r="J183" s="224">
        <f>ROUND(I183*H183,2)</f>
        <v>0</v>
      </c>
      <c r="K183" s="225"/>
      <c r="L183" s="226"/>
      <c r="M183" s="227" t="s">
        <v>1</v>
      </c>
      <c r="N183" s="228" t="s">
        <v>39</v>
      </c>
      <c r="O183" s="70"/>
      <c r="P183" s="192">
        <f>O183*H183</f>
        <v>0</v>
      </c>
      <c r="Q183" s="192">
        <v>1.0000000000000001E-5</v>
      </c>
      <c r="R183" s="192">
        <f>Q183*H183</f>
        <v>3.8430000000000005E-3</v>
      </c>
      <c r="S183" s="192">
        <v>0</v>
      </c>
      <c r="T183" s="19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4" t="s">
        <v>148</v>
      </c>
      <c r="AT183" s="194" t="s">
        <v>145</v>
      </c>
      <c r="AU183" s="194" t="s">
        <v>84</v>
      </c>
      <c r="AY183" s="16" t="s">
        <v>122</v>
      </c>
      <c r="BE183" s="195">
        <f>IF(N183="základní",J183,0)</f>
        <v>0</v>
      </c>
      <c r="BF183" s="195">
        <f>IF(N183="snížená",J183,0)</f>
        <v>0</v>
      </c>
      <c r="BG183" s="195">
        <f>IF(N183="zákl. přenesená",J183,0)</f>
        <v>0</v>
      </c>
      <c r="BH183" s="195">
        <f>IF(N183="sníž. přenesená",J183,0)</f>
        <v>0</v>
      </c>
      <c r="BI183" s="195">
        <f>IF(N183="nulová",J183,0)</f>
        <v>0</v>
      </c>
      <c r="BJ183" s="16" t="s">
        <v>82</v>
      </c>
      <c r="BK183" s="195">
        <f>ROUND(I183*H183,2)</f>
        <v>0</v>
      </c>
      <c r="BL183" s="16" t="s">
        <v>140</v>
      </c>
      <c r="BM183" s="194" t="s">
        <v>234</v>
      </c>
    </row>
    <row r="184" spans="1:65" s="14" customFormat="1">
      <c r="B184" s="207"/>
      <c r="C184" s="208"/>
      <c r="D184" s="198" t="s">
        <v>131</v>
      </c>
      <c r="E184" s="208"/>
      <c r="F184" s="210" t="s">
        <v>155</v>
      </c>
      <c r="G184" s="208"/>
      <c r="H184" s="211">
        <v>384.3</v>
      </c>
      <c r="I184" s="212"/>
      <c r="J184" s="208"/>
      <c r="K184" s="208"/>
      <c r="L184" s="213"/>
      <c r="M184" s="214"/>
      <c r="N184" s="215"/>
      <c r="O184" s="215"/>
      <c r="P184" s="215"/>
      <c r="Q184" s="215"/>
      <c r="R184" s="215"/>
      <c r="S184" s="215"/>
      <c r="T184" s="216"/>
      <c r="AT184" s="217" t="s">
        <v>131</v>
      </c>
      <c r="AU184" s="217" t="s">
        <v>84</v>
      </c>
      <c r="AV184" s="14" t="s">
        <v>84</v>
      </c>
      <c r="AW184" s="14" t="s">
        <v>4</v>
      </c>
      <c r="AX184" s="14" t="s">
        <v>82</v>
      </c>
      <c r="AY184" s="217" t="s">
        <v>122</v>
      </c>
    </row>
    <row r="185" spans="1:65" s="2" customFormat="1" ht="24.2" customHeight="1">
      <c r="A185" s="33"/>
      <c r="B185" s="34"/>
      <c r="C185" s="182" t="s">
        <v>235</v>
      </c>
      <c r="D185" s="182" t="s">
        <v>125</v>
      </c>
      <c r="E185" s="183" t="s">
        <v>236</v>
      </c>
      <c r="F185" s="184" t="s">
        <v>237</v>
      </c>
      <c r="G185" s="185" t="s">
        <v>128</v>
      </c>
      <c r="H185" s="186">
        <v>300</v>
      </c>
      <c r="I185" s="187"/>
      <c r="J185" s="188">
        <f>ROUND(I185*H185,2)</f>
        <v>0</v>
      </c>
      <c r="K185" s="189"/>
      <c r="L185" s="38"/>
      <c r="M185" s="190" t="s">
        <v>1</v>
      </c>
      <c r="N185" s="191" t="s">
        <v>39</v>
      </c>
      <c r="O185" s="70"/>
      <c r="P185" s="192">
        <f>O185*H185</f>
        <v>0</v>
      </c>
      <c r="Q185" s="192">
        <v>0</v>
      </c>
      <c r="R185" s="192">
        <f>Q185*H185</f>
        <v>0</v>
      </c>
      <c r="S185" s="192">
        <v>3.0000000000000001E-5</v>
      </c>
      <c r="T185" s="193">
        <f>S185*H185</f>
        <v>9.0000000000000011E-3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4" t="s">
        <v>140</v>
      </c>
      <c r="AT185" s="194" t="s">
        <v>125</v>
      </c>
      <c r="AU185" s="194" t="s">
        <v>84</v>
      </c>
      <c r="AY185" s="16" t="s">
        <v>122</v>
      </c>
      <c r="BE185" s="195">
        <f>IF(N185="základní",J185,0)</f>
        <v>0</v>
      </c>
      <c r="BF185" s="195">
        <f>IF(N185="snížená",J185,0)</f>
        <v>0</v>
      </c>
      <c r="BG185" s="195">
        <f>IF(N185="zákl. přenesená",J185,0)</f>
        <v>0</v>
      </c>
      <c r="BH185" s="195">
        <f>IF(N185="sníž. přenesená",J185,0)</f>
        <v>0</v>
      </c>
      <c r="BI185" s="195">
        <f>IF(N185="nulová",J185,0)</f>
        <v>0</v>
      </c>
      <c r="BJ185" s="16" t="s">
        <v>82</v>
      </c>
      <c r="BK185" s="195">
        <f>ROUND(I185*H185,2)</f>
        <v>0</v>
      </c>
      <c r="BL185" s="16" t="s">
        <v>140</v>
      </c>
      <c r="BM185" s="194" t="s">
        <v>238</v>
      </c>
    </row>
    <row r="186" spans="1:65" s="13" customFormat="1">
      <c r="B186" s="196"/>
      <c r="C186" s="197"/>
      <c r="D186" s="198" t="s">
        <v>131</v>
      </c>
      <c r="E186" s="199" t="s">
        <v>1</v>
      </c>
      <c r="F186" s="200" t="s">
        <v>239</v>
      </c>
      <c r="G186" s="197"/>
      <c r="H186" s="199" t="s">
        <v>1</v>
      </c>
      <c r="I186" s="201"/>
      <c r="J186" s="197"/>
      <c r="K186" s="197"/>
      <c r="L186" s="202"/>
      <c r="M186" s="203"/>
      <c r="N186" s="204"/>
      <c r="O186" s="204"/>
      <c r="P186" s="204"/>
      <c r="Q186" s="204"/>
      <c r="R186" s="204"/>
      <c r="S186" s="204"/>
      <c r="T186" s="205"/>
      <c r="AT186" s="206" t="s">
        <v>131</v>
      </c>
      <c r="AU186" s="206" t="s">
        <v>84</v>
      </c>
      <c r="AV186" s="13" t="s">
        <v>82</v>
      </c>
      <c r="AW186" s="13" t="s">
        <v>32</v>
      </c>
      <c r="AX186" s="13" t="s">
        <v>74</v>
      </c>
      <c r="AY186" s="206" t="s">
        <v>122</v>
      </c>
    </row>
    <row r="187" spans="1:65" s="14" customFormat="1">
      <c r="B187" s="207"/>
      <c r="C187" s="208"/>
      <c r="D187" s="198" t="s">
        <v>131</v>
      </c>
      <c r="E187" s="209" t="s">
        <v>1</v>
      </c>
      <c r="F187" s="210" t="s">
        <v>240</v>
      </c>
      <c r="G187" s="208"/>
      <c r="H187" s="211">
        <v>300</v>
      </c>
      <c r="I187" s="212"/>
      <c r="J187" s="208"/>
      <c r="K187" s="208"/>
      <c r="L187" s="213"/>
      <c r="M187" s="214"/>
      <c r="N187" s="215"/>
      <c r="O187" s="215"/>
      <c r="P187" s="215"/>
      <c r="Q187" s="215"/>
      <c r="R187" s="215"/>
      <c r="S187" s="215"/>
      <c r="T187" s="216"/>
      <c r="AT187" s="217" t="s">
        <v>131</v>
      </c>
      <c r="AU187" s="217" t="s">
        <v>84</v>
      </c>
      <c r="AV187" s="14" t="s">
        <v>84</v>
      </c>
      <c r="AW187" s="14" t="s">
        <v>32</v>
      </c>
      <c r="AX187" s="14" t="s">
        <v>82</v>
      </c>
      <c r="AY187" s="217" t="s">
        <v>122</v>
      </c>
    </row>
    <row r="188" spans="1:65" s="2" customFormat="1" ht="16.5" customHeight="1">
      <c r="A188" s="33"/>
      <c r="B188" s="34"/>
      <c r="C188" s="218" t="s">
        <v>7</v>
      </c>
      <c r="D188" s="218" t="s">
        <v>145</v>
      </c>
      <c r="E188" s="219" t="s">
        <v>232</v>
      </c>
      <c r="F188" s="220" t="s">
        <v>233</v>
      </c>
      <c r="G188" s="221" t="s">
        <v>128</v>
      </c>
      <c r="H188" s="222">
        <v>315</v>
      </c>
      <c r="I188" s="223"/>
      <c r="J188" s="224">
        <f>ROUND(I188*H188,2)</f>
        <v>0</v>
      </c>
      <c r="K188" s="225"/>
      <c r="L188" s="226"/>
      <c r="M188" s="227" t="s">
        <v>1</v>
      </c>
      <c r="N188" s="228" t="s">
        <v>39</v>
      </c>
      <c r="O188" s="70"/>
      <c r="P188" s="192">
        <f>O188*H188</f>
        <v>0</v>
      </c>
      <c r="Q188" s="192">
        <v>1.0000000000000001E-5</v>
      </c>
      <c r="R188" s="192">
        <f>Q188*H188</f>
        <v>3.1500000000000005E-3</v>
      </c>
      <c r="S188" s="192">
        <v>0</v>
      </c>
      <c r="T188" s="19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4" t="s">
        <v>148</v>
      </c>
      <c r="AT188" s="194" t="s">
        <v>145</v>
      </c>
      <c r="AU188" s="194" t="s">
        <v>84</v>
      </c>
      <c r="AY188" s="16" t="s">
        <v>122</v>
      </c>
      <c r="BE188" s="195">
        <f>IF(N188="základní",J188,0)</f>
        <v>0</v>
      </c>
      <c r="BF188" s="195">
        <f>IF(N188="snížená",J188,0)</f>
        <v>0</v>
      </c>
      <c r="BG188" s="195">
        <f>IF(N188="zákl. přenesená",J188,0)</f>
        <v>0</v>
      </c>
      <c r="BH188" s="195">
        <f>IF(N188="sníž. přenesená",J188,0)</f>
        <v>0</v>
      </c>
      <c r="BI188" s="195">
        <f>IF(N188="nulová",J188,0)</f>
        <v>0</v>
      </c>
      <c r="BJ188" s="16" t="s">
        <v>82</v>
      </c>
      <c r="BK188" s="195">
        <f>ROUND(I188*H188,2)</f>
        <v>0</v>
      </c>
      <c r="BL188" s="16" t="s">
        <v>140</v>
      </c>
      <c r="BM188" s="194" t="s">
        <v>241</v>
      </c>
    </row>
    <row r="189" spans="1:65" s="14" customFormat="1">
      <c r="B189" s="207"/>
      <c r="C189" s="208"/>
      <c r="D189" s="198" t="s">
        <v>131</v>
      </c>
      <c r="E189" s="208"/>
      <c r="F189" s="210" t="s">
        <v>242</v>
      </c>
      <c r="G189" s="208"/>
      <c r="H189" s="211">
        <v>315</v>
      </c>
      <c r="I189" s="212"/>
      <c r="J189" s="208"/>
      <c r="K189" s="208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131</v>
      </c>
      <c r="AU189" s="217" t="s">
        <v>84</v>
      </c>
      <c r="AV189" s="14" t="s">
        <v>84</v>
      </c>
      <c r="AW189" s="14" t="s">
        <v>4</v>
      </c>
      <c r="AX189" s="14" t="s">
        <v>82</v>
      </c>
      <c r="AY189" s="217" t="s">
        <v>122</v>
      </c>
    </row>
    <row r="190" spans="1:65" s="12" customFormat="1" ht="25.9" customHeight="1">
      <c r="B190" s="166"/>
      <c r="C190" s="167"/>
      <c r="D190" s="168" t="s">
        <v>73</v>
      </c>
      <c r="E190" s="169" t="s">
        <v>243</v>
      </c>
      <c r="F190" s="169" t="s">
        <v>244</v>
      </c>
      <c r="G190" s="167"/>
      <c r="H190" s="167"/>
      <c r="I190" s="170"/>
      <c r="J190" s="171">
        <f>BK190</f>
        <v>0</v>
      </c>
      <c r="K190" s="167"/>
      <c r="L190" s="172"/>
      <c r="M190" s="173"/>
      <c r="N190" s="174"/>
      <c r="O190" s="174"/>
      <c r="P190" s="175">
        <f>P191</f>
        <v>0</v>
      </c>
      <c r="Q190" s="174"/>
      <c r="R190" s="175">
        <f>R191</f>
        <v>0</v>
      </c>
      <c r="S190" s="174"/>
      <c r="T190" s="176">
        <f>T191</f>
        <v>0</v>
      </c>
      <c r="AR190" s="177" t="s">
        <v>129</v>
      </c>
      <c r="AT190" s="178" t="s">
        <v>73</v>
      </c>
      <c r="AU190" s="178" t="s">
        <v>74</v>
      </c>
      <c r="AY190" s="177" t="s">
        <v>122</v>
      </c>
      <c r="BK190" s="179">
        <f>BK191</f>
        <v>0</v>
      </c>
    </row>
    <row r="191" spans="1:65" s="2" customFormat="1" ht="24.2" customHeight="1">
      <c r="A191" s="33"/>
      <c r="B191" s="34"/>
      <c r="C191" s="182" t="s">
        <v>245</v>
      </c>
      <c r="D191" s="182" t="s">
        <v>125</v>
      </c>
      <c r="E191" s="183" t="s">
        <v>246</v>
      </c>
      <c r="F191" s="184" t="s">
        <v>247</v>
      </c>
      <c r="G191" s="185" t="s">
        <v>248</v>
      </c>
      <c r="H191" s="186">
        <v>4</v>
      </c>
      <c r="I191" s="187"/>
      <c r="J191" s="188">
        <f>ROUND(I191*H191,2)</f>
        <v>0</v>
      </c>
      <c r="K191" s="189"/>
      <c r="L191" s="38"/>
      <c r="M191" s="190" t="s">
        <v>1</v>
      </c>
      <c r="N191" s="191" t="s">
        <v>39</v>
      </c>
      <c r="O191" s="70"/>
      <c r="P191" s="192">
        <f>O191*H191</f>
        <v>0</v>
      </c>
      <c r="Q191" s="192">
        <v>0</v>
      </c>
      <c r="R191" s="192">
        <f>Q191*H191</f>
        <v>0</v>
      </c>
      <c r="S191" s="192">
        <v>0</v>
      </c>
      <c r="T191" s="193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4" t="s">
        <v>249</v>
      </c>
      <c r="AT191" s="194" t="s">
        <v>125</v>
      </c>
      <c r="AU191" s="194" t="s">
        <v>82</v>
      </c>
      <c r="AY191" s="16" t="s">
        <v>122</v>
      </c>
      <c r="BE191" s="195">
        <f>IF(N191="základní",J191,0)</f>
        <v>0</v>
      </c>
      <c r="BF191" s="195">
        <f>IF(N191="snížená",J191,0)</f>
        <v>0</v>
      </c>
      <c r="BG191" s="195">
        <f>IF(N191="zákl. přenesená",J191,0)</f>
        <v>0</v>
      </c>
      <c r="BH191" s="195">
        <f>IF(N191="sníž. přenesená",J191,0)</f>
        <v>0</v>
      </c>
      <c r="BI191" s="195">
        <f>IF(N191="nulová",J191,0)</f>
        <v>0</v>
      </c>
      <c r="BJ191" s="16" t="s">
        <v>82</v>
      </c>
      <c r="BK191" s="195">
        <f>ROUND(I191*H191,2)</f>
        <v>0</v>
      </c>
      <c r="BL191" s="16" t="s">
        <v>249</v>
      </c>
      <c r="BM191" s="194" t="s">
        <v>250</v>
      </c>
    </row>
    <row r="192" spans="1:65" s="12" customFormat="1" ht="25.9" customHeight="1">
      <c r="B192" s="166"/>
      <c r="C192" s="167"/>
      <c r="D192" s="168" t="s">
        <v>73</v>
      </c>
      <c r="E192" s="169" t="s">
        <v>251</v>
      </c>
      <c r="F192" s="169" t="s">
        <v>252</v>
      </c>
      <c r="G192" s="167"/>
      <c r="H192" s="167"/>
      <c r="I192" s="170"/>
      <c r="J192" s="171">
        <f>BK192</f>
        <v>0</v>
      </c>
      <c r="K192" s="167"/>
      <c r="L192" s="172"/>
      <c r="M192" s="173"/>
      <c r="N192" s="174"/>
      <c r="O192" s="174"/>
      <c r="P192" s="175">
        <f>P193+P195+P198+P200+P202+P204</f>
        <v>0</v>
      </c>
      <c r="Q192" s="174"/>
      <c r="R192" s="175">
        <f>R193+R195+R198+R200+R202+R204</f>
        <v>0</v>
      </c>
      <c r="S192" s="174"/>
      <c r="T192" s="176">
        <f>T193+T195+T198+T200+T202+T204</f>
        <v>0</v>
      </c>
      <c r="AR192" s="177" t="s">
        <v>159</v>
      </c>
      <c r="AT192" s="178" t="s">
        <v>73</v>
      </c>
      <c r="AU192" s="178" t="s">
        <v>74</v>
      </c>
      <c r="AY192" s="177" t="s">
        <v>122</v>
      </c>
      <c r="BK192" s="179">
        <f>BK193+BK195+BK198+BK200+BK202+BK204</f>
        <v>0</v>
      </c>
    </row>
    <row r="193" spans="1:65" s="12" customFormat="1" ht="22.9" customHeight="1">
      <c r="B193" s="166"/>
      <c r="C193" s="167"/>
      <c r="D193" s="168" t="s">
        <v>73</v>
      </c>
      <c r="E193" s="180" t="s">
        <v>253</v>
      </c>
      <c r="F193" s="180" t="s">
        <v>254</v>
      </c>
      <c r="G193" s="167"/>
      <c r="H193" s="167"/>
      <c r="I193" s="170"/>
      <c r="J193" s="181">
        <f>BK193</f>
        <v>0</v>
      </c>
      <c r="K193" s="167"/>
      <c r="L193" s="172"/>
      <c r="M193" s="173"/>
      <c r="N193" s="174"/>
      <c r="O193" s="174"/>
      <c r="P193" s="175">
        <f>P194</f>
        <v>0</v>
      </c>
      <c r="Q193" s="174"/>
      <c r="R193" s="175">
        <f>R194</f>
        <v>0</v>
      </c>
      <c r="S193" s="174"/>
      <c r="T193" s="176">
        <f>T194</f>
        <v>0</v>
      </c>
      <c r="AR193" s="177" t="s">
        <v>159</v>
      </c>
      <c r="AT193" s="178" t="s">
        <v>73</v>
      </c>
      <c r="AU193" s="178" t="s">
        <v>82</v>
      </c>
      <c r="AY193" s="177" t="s">
        <v>122</v>
      </c>
      <c r="BK193" s="179">
        <f>BK194</f>
        <v>0</v>
      </c>
    </row>
    <row r="194" spans="1:65" s="2" customFormat="1" ht="16.5" customHeight="1">
      <c r="A194" s="33"/>
      <c r="B194" s="34"/>
      <c r="C194" s="182" t="s">
        <v>255</v>
      </c>
      <c r="D194" s="182" t="s">
        <v>125</v>
      </c>
      <c r="E194" s="183" t="s">
        <v>256</v>
      </c>
      <c r="F194" s="184" t="s">
        <v>257</v>
      </c>
      <c r="G194" s="185" t="s">
        <v>258</v>
      </c>
      <c r="H194" s="186">
        <v>1</v>
      </c>
      <c r="I194" s="187"/>
      <c r="J194" s="188">
        <f>ROUND(I194*H194,2)</f>
        <v>0</v>
      </c>
      <c r="K194" s="189"/>
      <c r="L194" s="38"/>
      <c r="M194" s="190" t="s">
        <v>1</v>
      </c>
      <c r="N194" s="191" t="s">
        <v>39</v>
      </c>
      <c r="O194" s="70"/>
      <c r="P194" s="192">
        <f>O194*H194</f>
        <v>0</v>
      </c>
      <c r="Q194" s="192">
        <v>0</v>
      </c>
      <c r="R194" s="192">
        <f>Q194*H194</f>
        <v>0</v>
      </c>
      <c r="S194" s="192">
        <v>0</v>
      </c>
      <c r="T194" s="193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4" t="s">
        <v>259</v>
      </c>
      <c r="AT194" s="194" t="s">
        <v>125</v>
      </c>
      <c r="AU194" s="194" t="s">
        <v>84</v>
      </c>
      <c r="AY194" s="16" t="s">
        <v>122</v>
      </c>
      <c r="BE194" s="195">
        <f>IF(N194="základní",J194,0)</f>
        <v>0</v>
      </c>
      <c r="BF194" s="195">
        <f>IF(N194="snížená",J194,0)</f>
        <v>0</v>
      </c>
      <c r="BG194" s="195">
        <f>IF(N194="zákl. přenesená",J194,0)</f>
        <v>0</v>
      </c>
      <c r="BH194" s="195">
        <f>IF(N194="sníž. přenesená",J194,0)</f>
        <v>0</v>
      </c>
      <c r="BI194" s="195">
        <f>IF(N194="nulová",J194,0)</f>
        <v>0</v>
      </c>
      <c r="BJ194" s="16" t="s">
        <v>82</v>
      </c>
      <c r="BK194" s="195">
        <f>ROUND(I194*H194,2)</f>
        <v>0</v>
      </c>
      <c r="BL194" s="16" t="s">
        <v>259</v>
      </c>
      <c r="BM194" s="194" t="s">
        <v>260</v>
      </c>
    </row>
    <row r="195" spans="1:65" s="12" customFormat="1" ht="22.9" customHeight="1">
      <c r="B195" s="166"/>
      <c r="C195" s="167"/>
      <c r="D195" s="168" t="s">
        <v>73</v>
      </c>
      <c r="E195" s="180" t="s">
        <v>261</v>
      </c>
      <c r="F195" s="180" t="s">
        <v>262</v>
      </c>
      <c r="G195" s="167"/>
      <c r="H195" s="167"/>
      <c r="I195" s="170"/>
      <c r="J195" s="181">
        <f>BK195</f>
        <v>0</v>
      </c>
      <c r="K195" s="167"/>
      <c r="L195" s="172"/>
      <c r="M195" s="173"/>
      <c r="N195" s="174"/>
      <c r="O195" s="174"/>
      <c r="P195" s="175">
        <f>SUM(P196:P197)</f>
        <v>0</v>
      </c>
      <c r="Q195" s="174"/>
      <c r="R195" s="175">
        <f>SUM(R196:R197)</f>
        <v>0</v>
      </c>
      <c r="S195" s="174"/>
      <c r="T195" s="176">
        <f>SUM(T196:T197)</f>
        <v>0</v>
      </c>
      <c r="AR195" s="177" t="s">
        <v>159</v>
      </c>
      <c r="AT195" s="178" t="s">
        <v>73</v>
      </c>
      <c r="AU195" s="178" t="s">
        <v>82</v>
      </c>
      <c r="AY195" s="177" t="s">
        <v>122</v>
      </c>
      <c r="BK195" s="179">
        <f>SUM(BK196:BK197)</f>
        <v>0</v>
      </c>
    </row>
    <row r="196" spans="1:65" s="2" customFormat="1" ht="16.5" customHeight="1">
      <c r="A196" s="33"/>
      <c r="B196" s="34"/>
      <c r="C196" s="182" t="s">
        <v>263</v>
      </c>
      <c r="D196" s="182" t="s">
        <v>125</v>
      </c>
      <c r="E196" s="183" t="s">
        <v>264</v>
      </c>
      <c r="F196" s="184" t="s">
        <v>265</v>
      </c>
      <c r="G196" s="185" t="s">
        <v>191</v>
      </c>
      <c r="H196" s="186">
        <v>1</v>
      </c>
      <c r="I196" s="187"/>
      <c r="J196" s="188">
        <f>ROUND(I196*H196,2)</f>
        <v>0</v>
      </c>
      <c r="K196" s="189"/>
      <c r="L196" s="38"/>
      <c r="M196" s="190" t="s">
        <v>1</v>
      </c>
      <c r="N196" s="191" t="s">
        <v>39</v>
      </c>
      <c r="O196" s="70"/>
      <c r="P196" s="192">
        <f>O196*H196</f>
        <v>0</v>
      </c>
      <c r="Q196" s="192">
        <v>0</v>
      </c>
      <c r="R196" s="192">
        <f>Q196*H196</f>
        <v>0</v>
      </c>
      <c r="S196" s="192">
        <v>0</v>
      </c>
      <c r="T196" s="193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4" t="s">
        <v>259</v>
      </c>
      <c r="AT196" s="194" t="s">
        <v>125</v>
      </c>
      <c r="AU196" s="194" t="s">
        <v>84</v>
      </c>
      <c r="AY196" s="16" t="s">
        <v>122</v>
      </c>
      <c r="BE196" s="195">
        <f>IF(N196="základní",J196,0)</f>
        <v>0</v>
      </c>
      <c r="BF196" s="195">
        <f>IF(N196="snížená",J196,0)</f>
        <v>0</v>
      </c>
      <c r="BG196" s="195">
        <f>IF(N196="zákl. přenesená",J196,0)</f>
        <v>0</v>
      </c>
      <c r="BH196" s="195">
        <f>IF(N196="sníž. přenesená",J196,0)</f>
        <v>0</v>
      </c>
      <c r="BI196" s="195">
        <f>IF(N196="nulová",J196,0)</f>
        <v>0</v>
      </c>
      <c r="BJ196" s="16" t="s">
        <v>82</v>
      </c>
      <c r="BK196" s="195">
        <f>ROUND(I196*H196,2)</f>
        <v>0</v>
      </c>
      <c r="BL196" s="16" t="s">
        <v>259</v>
      </c>
      <c r="BM196" s="194" t="s">
        <v>266</v>
      </c>
    </row>
    <row r="197" spans="1:65" s="2" customFormat="1" ht="16.5" customHeight="1">
      <c r="A197" s="33"/>
      <c r="B197" s="34"/>
      <c r="C197" s="182" t="s">
        <v>267</v>
      </c>
      <c r="D197" s="182" t="s">
        <v>125</v>
      </c>
      <c r="E197" s="183" t="s">
        <v>268</v>
      </c>
      <c r="F197" s="184" t="s">
        <v>269</v>
      </c>
      <c r="G197" s="185" t="s">
        <v>191</v>
      </c>
      <c r="H197" s="186">
        <v>1</v>
      </c>
      <c r="I197" s="187"/>
      <c r="J197" s="188">
        <f>ROUND(I197*H197,2)</f>
        <v>0</v>
      </c>
      <c r="K197" s="189"/>
      <c r="L197" s="38"/>
      <c r="M197" s="190" t="s">
        <v>1</v>
      </c>
      <c r="N197" s="191" t="s">
        <v>39</v>
      </c>
      <c r="O197" s="70"/>
      <c r="P197" s="192">
        <f>O197*H197</f>
        <v>0</v>
      </c>
      <c r="Q197" s="192">
        <v>0</v>
      </c>
      <c r="R197" s="192">
        <f>Q197*H197</f>
        <v>0</v>
      </c>
      <c r="S197" s="192">
        <v>0</v>
      </c>
      <c r="T197" s="193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94" t="s">
        <v>259</v>
      </c>
      <c r="AT197" s="194" t="s">
        <v>125</v>
      </c>
      <c r="AU197" s="194" t="s">
        <v>84</v>
      </c>
      <c r="AY197" s="16" t="s">
        <v>122</v>
      </c>
      <c r="BE197" s="195">
        <f>IF(N197="základní",J197,0)</f>
        <v>0</v>
      </c>
      <c r="BF197" s="195">
        <f>IF(N197="snížená",J197,0)</f>
        <v>0</v>
      </c>
      <c r="BG197" s="195">
        <f>IF(N197="zákl. přenesená",J197,0)</f>
        <v>0</v>
      </c>
      <c r="BH197" s="195">
        <f>IF(N197="sníž. přenesená",J197,0)</f>
        <v>0</v>
      </c>
      <c r="BI197" s="195">
        <f>IF(N197="nulová",J197,0)</f>
        <v>0</v>
      </c>
      <c r="BJ197" s="16" t="s">
        <v>82</v>
      </c>
      <c r="BK197" s="195">
        <f>ROUND(I197*H197,2)</f>
        <v>0</v>
      </c>
      <c r="BL197" s="16" t="s">
        <v>259</v>
      </c>
      <c r="BM197" s="194" t="s">
        <v>270</v>
      </c>
    </row>
    <row r="198" spans="1:65" s="12" customFormat="1" ht="22.9" customHeight="1">
      <c r="B198" s="166"/>
      <c r="C198" s="167"/>
      <c r="D198" s="168" t="s">
        <v>73</v>
      </c>
      <c r="E198" s="180" t="s">
        <v>271</v>
      </c>
      <c r="F198" s="180" t="s">
        <v>272</v>
      </c>
      <c r="G198" s="167"/>
      <c r="H198" s="167"/>
      <c r="I198" s="170"/>
      <c r="J198" s="181">
        <f>BK198</f>
        <v>0</v>
      </c>
      <c r="K198" s="167"/>
      <c r="L198" s="172"/>
      <c r="M198" s="173"/>
      <c r="N198" s="174"/>
      <c r="O198" s="174"/>
      <c r="P198" s="175">
        <f>P199</f>
        <v>0</v>
      </c>
      <c r="Q198" s="174"/>
      <c r="R198" s="175">
        <f>R199</f>
        <v>0</v>
      </c>
      <c r="S198" s="174"/>
      <c r="T198" s="176">
        <f>T199</f>
        <v>0</v>
      </c>
      <c r="AR198" s="177" t="s">
        <v>159</v>
      </c>
      <c r="AT198" s="178" t="s">
        <v>73</v>
      </c>
      <c r="AU198" s="178" t="s">
        <v>82</v>
      </c>
      <c r="AY198" s="177" t="s">
        <v>122</v>
      </c>
      <c r="BK198" s="179">
        <f>BK199</f>
        <v>0</v>
      </c>
    </row>
    <row r="199" spans="1:65" s="2" customFormat="1" ht="16.5" customHeight="1">
      <c r="A199" s="33"/>
      <c r="B199" s="34"/>
      <c r="C199" s="182" t="s">
        <v>273</v>
      </c>
      <c r="D199" s="182" t="s">
        <v>125</v>
      </c>
      <c r="E199" s="183" t="s">
        <v>274</v>
      </c>
      <c r="F199" s="184" t="s">
        <v>275</v>
      </c>
      <c r="G199" s="185" t="s">
        <v>258</v>
      </c>
      <c r="H199" s="186">
        <v>1</v>
      </c>
      <c r="I199" s="187"/>
      <c r="J199" s="188">
        <f>ROUND(I199*H199,2)</f>
        <v>0</v>
      </c>
      <c r="K199" s="189"/>
      <c r="L199" s="38"/>
      <c r="M199" s="190" t="s">
        <v>1</v>
      </c>
      <c r="N199" s="191" t="s">
        <v>39</v>
      </c>
      <c r="O199" s="70"/>
      <c r="P199" s="192">
        <f>O199*H199</f>
        <v>0</v>
      </c>
      <c r="Q199" s="192">
        <v>0</v>
      </c>
      <c r="R199" s="192">
        <f>Q199*H199</f>
        <v>0</v>
      </c>
      <c r="S199" s="192">
        <v>0</v>
      </c>
      <c r="T199" s="193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4" t="s">
        <v>259</v>
      </c>
      <c r="AT199" s="194" t="s">
        <v>125</v>
      </c>
      <c r="AU199" s="194" t="s">
        <v>84</v>
      </c>
      <c r="AY199" s="16" t="s">
        <v>122</v>
      </c>
      <c r="BE199" s="195">
        <f>IF(N199="základní",J199,0)</f>
        <v>0</v>
      </c>
      <c r="BF199" s="195">
        <f>IF(N199="snížená",J199,0)</f>
        <v>0</v>
      </c>
      <c r="BG199" s="195">
        <f>IF(N199="zákl. přenesená",J199,0)</f>
        <v>0</v>
      </c>
      <c r="BH199" s="195">
        <f>IF(N199="sníž. přenesená",J199,0)</f>
        <v>0</v>
      </c>
      <c r="BI199" s="195">
        <f>IF(N199="nulová",J199,0)</f>
        <v>0</v>
      </c>
      <c r="BJ199" s="16" t="s">
        <v>82</v>
      </c>
      <c r="BK199" s="195">
        <f>ROUND(I199*H199,2)</f>
        <v>0</v>
      </c>
      <c r="BL199" s="16" t="s">
        <v>259</v>
      </c>
      <c r="BM199" s="194" t="s">
        <v>276</v>
      </c>
    </row>
    <row r="200" spans="1:65" s="12" customFormat="1" ht="22.9" customHeight="1">
      <c r="B200" s="166"/>
      <c r="C200" s="167"/>
      <c r="D200" s="168" t="s">
        <v>73</v>
      </c>
      <c r="E200" s="180" t="s">
        <v>277</v>
      </c>
      <c r="F200" s="180" t="s">
        <v>278</v>
      </c>
      <c r="G200" s="167"/>
      <c r="H200" s="167"/>
      <c r="I200" s="170"/>
      <c r="J200" s="181">
        <f>BK200</f>
        <v>0</v>
      </c>
      <c r="K200" s="167"/>
      <c r="L200" s="172"/>
      <c r="M200" s="173"/>
      <c r="N200" s="174"/>
      <c r="O200" s="174"/>
      <c r="P200" s="175">
        <f>P201</f>
        <v>0</v>
      </c>
      <c r="Q200" s="174"/>
      <c r="R200" s="175">
        <f>R201</f>
        <v>0</v>
      </c>
      <c r="S200" s="174"/>
      <c r="T200" s="176">
        <f>T201</f>
        <v>0</v>
      </c>
      <c r="AR200" s="177" t="s">
        <v>159</v>
      </c>
      <c r="AT200" s="178" t="s">
        <v>73</v>
      </c>
      <c r="AU200" s="178" t="s">
        <v>82</v>
      </c>
      <c r="AY200" s="177" t="s">
        <v>122</v>
      </c>
      <c r="BK200" s="179">
        <f>BK201</f>
        <v>0</v>
      </c>
    </row>
    <row r="201" spans="1:65" s="2" customFormat="1" ht="16.5" customHeight="1">
      <c r="A201" s="33"/>
      <c r="B201" s="34"/>
      <c r="C201" s="182" t="s">
        <v>279</v>
      </c>
      <c r="D201" s="182" t="s">
        <v>125</v>
      </c>
      <c r="E201" s="183" t="s">
        <v>280</v>
      </c>
      <c r="F201" s="184" t="s">
        <v>278</v>
      </c>
      <c r="G201" s="185" t="s">
        <v>258</v>
      </c>
      <c r="H201" s="186">
        <v>1</v>
      </c>
      <c r="I201" s="187"/>
      <c r="J201" s="188">
        <f>ROUND(I201*H201,2)</f>
        <v>0</v>
      </c>
      <c r="K201" s="189"/>
      <c r="L201" s="38"/>
      <c r="M201" s="190" t="s">
        <v>1</v>
      </c>
      <c r="N201" s="191" t="s">
        <v>39</v>
      </c>
      <c r="O201" s="70"/>
      <c r="P201" s="192">
        <f>O201*H201</f>
        <v>0</v>
      </c>
      <c r="Q201" s="192">
        <v>0</v>
      </c>
      <c r="R201" s="192">
        <f>Q201*H201</f>
        <v>0</v>
      </c>
      <c r="S201" s="192">
        <v>0</v>
      </c>
      <c r="T201" s="19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4" t="s">
        <v>259</v>
      </c>
      <c r="AT201" s="194" t="s">
        <v>125</v>
      </c>
      <c r="AU201" s="194" t="s">
        <v>84</v>
      </c>
      <c r="AY201" s="16" t="s">
        <v>122</v>
      </c>
      <c r="BE201" s="195">
        <f>IF(N201="základní",J201,0)</f>
        <v>0</v>
      </c>
      <c r="BF201" s="195">
        <f>IF(N201="snížená",J201,0)</f>
        <v>0</v>
      </c>
      <c r="BG201" s="195">
        <f>IF(N201="zákl. přenesená",J201,0)</f>
        <v>0</v>
      </c>
      <c r="BH201" s="195">
        <f>IF(N201="sníž. přenesená",J201,0)</f>
        <v>0</v>
      </c>
      <c r="BI201" s="195">
        <f>IF(N201="nulová",J201,0)</f>
        <v>0</v>
      </c>
      <c r="BJ201" s="16" t="s">
        <v>82</v>
      </c>
      <c r="BK201" s="195">
        <f>ROUND(I201*H201,2)</f>
        <v>0</v>
      </c>
      <c r="BL201" s="16" t="s">
        <v>259</v>
      </c>
      <c r="BM201" s="194" t="s">
        <v>281</v>
      </c>
    </row>
    <row r="202" spans="1:65" s="12" customFormat="1" ht="22.9" customHeight="1">
      <c r="B202" s="166"/>
      <c r="C202" s="167"/>
      <c r="D202" s="168" t="s">
        <v>73</v>
      </c>
      <c r="E202" s="180" t="s">
        <v>282</v>
      </c>
      <c r="F202" s="180" t="s">
        <v>283</v>
      </c>
      <c r="G202" s="167"/>
      <c r="H202" s="167"/>
      <c r="I202" s="170"/>
      <c r="J202" s="181">
        <f>BK202</f>
        <v>0</v>
      </c>
      <c r="K202" s="167"/>
      <c r="L202" s="172"/>
      <c r="M202" s="173"/>
      <c r="N202" s="174"/>
      <c r="O202" s="174"/>
      <c r="P202" s="175">
        <f>P203</f>
        <v>0</v>
      </c>
      <c r="Q202" s="174"/>
      <c r="R202" s="175">
        <f>R203</f>
        <v>0</v>
      </c>
      <c r="S202" s="174"/>
      <c r="T202" s="176">
        <f>T203</f>
        <v>0</v>
      </c>
      <c r="AR202" s="177" t="s">
        <v>159</v>
      </c>
      <c r="AT202" s="178" t="s">
        <v>73</v>
      </c>
      <c r="AU202" s="178" t="s">
        <v>82</v>
      </c>
      <c r="AY202" s="177" t="s">
        <v>122</v>
      </c>
      <c r="BK202" s="179">
        <f>BK203</f>
        <v>0</v>
      </c>
    </row>
    <row r="203" spans="1:65" s="2" customFormat="1" ht="24.2" customHeight="1">
      <c r="A203" s="33"/>
      <c r="B203" s="34"/>
      <c r="C203" s="182" t="s">
        <v>284</v>
      </c>
      <c r="D203" s="182" t="s">
        <v>125</v>
      </c>
      <c r="E203" s="183" t="s">
        <v>285</v>
      </c>
      <c r="F203" s="184" t="s">
        <v>286</v>
      </c>
      <c r="G203" s="185" t="s">
        <v>258</v>
      </c>
      <c r="H203" s="186">
        <v>1</v>
      </c>
      <c r="I203" s="187"/>
      <c r="J203" s="188">
        <f>ROUND(I203*H203,2)</f>
        <v>0</v>
      </c>
      <c r="K203" s="189"/>
      <c r="L203" s="38"/>
      <c r="M203" s="190" t="s">
        <v>1</v>
      </c>
      <c r="N203" s="191" t="s">
        <v>39</v>
      </c>
      <c r="O203" s="70"/>
      <c r="P203" s="192">
        <f>O203*H203</f>
        <v>0</v>
      </c>
      <c r="Q203" s="192">
        <v>0</v>
      </c>
      <c r="R203" s="192">
        <f>Q203*H203</f>
        <v>0</v>
      </c>
      <c r="S203" s="192">
        <v>0</v>
      </c>
      <c r="T203" s="193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94" t="s">
        <v>259</v>
      </c>
      <c r="AT203" s="194" t="s">
        <v>125</v>
      </c>
      <c r="AU203" s="194" t="s">
        <v>84</v>
      </c>
      <c r="AY203" s="16" t="s">
        <v>122</v>
      </c>
      <c r="BE203" s="195">
        <f>IF(N203="základní",J203,0)</f>
        <v>0</v>
      </c>
      <c r="BF203" s="195">
        <f>IF(N203="snížená",J203,0)</f>
        <v>0</v>
      </c>
      <c r="BG203" s="195">
        <f>IF(N203="zákl. přenesená",J203,0)</f>
        <v>0</v>
      </c>
      <c r="BH203" s="195">
        <f>IF(N203="sníž. přenesená",J203,0)</f>
        <v>0</v>
      </c>
      <c r="BI203" s="195">
        <f>IF(N203="nulová",J203,0)</f>
        <v>0</v>
      </c>
      <c r="BJ203" s="16" t="s">
        <v>82</v>
      </c>
      <c r="BK203" s="195">
        <f>ROUND(I203*H203,2)</f>
        <v>0</v>
      </c>
      <c r="BL203" s="16" t="s">
        <v>259</v>
      </c>
      <c r="BM203" s="194" t="s">
        <v>287</v>
      </c>
    </row>
    <row r="204" spans="1:65" s="12" customFormat="1" ht="22.9" customHeight="1">
      <c r="B204" s="166"/>
      <c r="C204" s="167"/>
      <c r="D204" s="168" t="s">
        <v>73</v>
      </c>
      <c r="E204" s="180" t="s">
        <v>288</v>
      </c>
      <c r="F204" s="180" t="s">
        <v>289</v>
      </c>
      <c r="G204" s="167"/>
      <c r="H204" s="167"/>
      <c r="I204" s="170"/>
      <c r="J204" s="181">
        <f>BK204</f>
        <v>0</v>
      </c>
      <c r="K204" s="167"/>
      <c r="L204" s="172"/>
      <c r="M204" s="173"/>
      <c r="N204" s="174"/>
      <c r="O204" s="174"/>
      <c r="P204" s="175">
        <f>P205</f>
        <v>0</v>
      </c>
      <c r="Q204" s="174"/>
      <c r="R204" s="175">
        <f>R205</f>
        <v>0</v>
      </c>
      <c r="S204" s="174"/>
      <c r="T204" s="176">
        <f>T205</f>
        <v>0</v>
      </c>
      <c r="AR204" s="177" t="s">
        <v>159</v>
      </c>
      <c r="AT204" s="178" t="s">
        <v>73</v>
      </c>
      <c r="AU204" s="178" t="s">
        <v>82</v>
      </c>
      <c r="AY204" s="177" t="s">
        <v>122</v>
      </c>
      <c r="BK204" s="179">
        <f>BK205</f>
        <v>0</v>
      </c>
    </row>
    <row r="205" spans="1:65" s="2" customFormat="1" ht="16.5" customHeight="1">
      <c r="A205" s="33"/>
      <c r="B205" s="34"/>
      <c r="C205" s="182" t="s">
        <v>290</v>
      </c>
      <c r="D205" s="182" t="s">
        <v>125</v>
      </c>
      <c r="E205" s="183" t="s">
        <v>291</v>
      </c>
      <c r="F205" s="184" t="s">
        <v>292</v>
      </c>
      <c r="G205" s="185" t="s">
        <v>258</v>
      </c>
      <c r="H205" s="186">
        <v>1</v>
      </c>
      <c r="I205" s="187"/>
      <c r="J205" s="188">
        <f>ROUND(I205*H205,2)</f>
        <v>0</v>
      </c>
      <c r="K205" s="189"/>
      <c r="L205" s="38"/>
      <c r="M205" s="229" t="s">
        <v>1</v>
      </c>
      <c r="N205" s="230" t="s">
        <v>39</v>
      </c>
      <c r="O205" s="231"/>
      <c r="P205" s="232">
        <f>O205*H205</f>
        <v>0</v>
      </c>
      <c r="Q205" s="232">
        <v>0</v>
      </c>
      <c r="R205" s="232">
        <f>Q205*H205</f>
        <v>0</v>
      </c>
      <c r="S205" s="232">
        <v>0</v>
      </c>
      <c r="T205" s="233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4" t="s">
        <v>259</v>
      </c>
      <c r="AT205" s="194" t="s">
        <v>125</v>
      </c>
      <c r="AU205" s="194" t="s">
        <v>84</v>
      </c>
      <c r="AY205" s="16" t="s">
        <v>122</v>
      </c>
      <c r="BE205" s="195">
        <f>IF(N205="základní",J205,0)</f>
        <v>0</v>
      </c>
      <c r="BF205" s="195">
        <f>IF(N205="snížená",J205,0)</f>
        <v>0</v>
      </c>
      <c r="BG205" s="195">
        <f>IF(N205="zákl. přenesená",J205,0)</f>
        <v>0</v>
      </c>
      <c r="BH205" s="195">
        <f>IF(N205="sníž. přenesená",J205,0)</f>
        <v>0</v>
      </c>
      <c r="BI205" s="195">
        <f>IF(N205="nulová",J205,0)</f>
        <v>0</v>
      </c>
      <c r="BJ205" s="16" t="s">
        <v>82</v>
      </c>
      <c r="BK205" s="195">
        <f>ROUND(I205*H205,2)</f>
        <v>0</v>
      </c>
      <c r="BL205" s="16" t="s">
        <v>259</v>
      </c>
      <c r="BM205" s="194" t="s">
        <v>293</v>
      </c>
    </row>
    <row r="206" spans="1:65" s="2" customFormat="1" ht="6.95" customHeight="1">
      <c r="A206" s="33"/>
      <c r="B206" s="53"/>
      <c r="C206" s="54"/>
      <c r="D206" s="54"/>
      <c r="E206" s="54"/>
      <c r="F206" s="54"/>
      <c r="G206" s="54"/>
      <c r="H206" s="54"/>
      <c r="I206" s="54"/>
      <c r="J206" s="54"/>
      <c r="K206" s="54"/>
      <c r="L206" s="38"/>
      <c r="M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</row>
  </sheetData>
  <sheetProtection algorithmName="SHA-512" hashValue="gxLGLXxkVoMbF6U10ET/GtXZ+0xT9q8MseC++J0CwPW5EBEmJKHMnlUzwYDVhX19YWYsbNaXuSEaNT053rpo3g==" saltValue="AngeQkc3jxdT3YHcZXVW5w==" spinCount="100000" sheet="1" objects="1" scenarios="1" formatColumns="0" formatRows="0" autoFilter="0"/>
  <autoFilter ref="C129:K205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02 - ZŠ a MŠ Antonína Čer...</vt:lpstr>
      <vt:lpstr>'02 - ZŠ a MŠ Antonína Čer...'!Názvy_tisku</vt:lpstr>
      <vt:lpstr>'Rekapitulace stavby'!Názvy_tisku</vt:lpstr>
      <vt:lpstr>'02 - ZŠ a MŠ Antonína Čer...'!Oblast_tisku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Petr Karvánek</cp:lastModifiedBy>
  <dcterms:created xsi:type="dcterms:W3CDTF">2025-07-11T09:14:31Z</dcterms:created>
  <dcterms:modified xsi:type="dcterms:W3CDTF">2026-06-19T06:54:49Z</dcterms:modified>
</cp:coreProperties>
</file>